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92D0598B-CDDA-4804-92EB-B9F7A5A47A4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otal" sheetId="2" r:id="rId1"/>
    <sheet name="Mountaineer" sheetId="5" r:id="rId2"/>
    <sheet name="Mardi Gras" sheetId="7" r:id="rId3"/>
    <sheet name="Charles Town" sheetId="1" r:id="rId4"/>
    <sheet name="Greenbrier" sheetId="4" r:id="rId5"/>
  </sheets>
  <definedNames>
    <definedName name="_xlnm.Print_Area" localSheetId="3">'Charles Town'!$A$1:$I$80</definedName>
    <definedName name="_xlnm.Print_Area" localSheetId="4">Greenbrier!$A$1:$I$35</definedName>
    <definedName name="_xlnm.Print_Area" localSheetId="2">'Mardi Gras'!$A$1:$I$80</definedName>
    <definedName name="_xlnm.Print_Area" localSheetId="1">Mountaineer!$A$1:$I$80</definedName>
    <definedName name="_xlnm.Print_Area" localSheetId="0">Total!$A$1:$I$35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9" i="2" l="1"/>
  <c r="C29" i="2"/>
  <c r="D29" i="2"/>
  <c r="E29" i="2"/>
  <c r="I29" i="2"/>
  <c r="H29" i="2"/>
  <c r="G29" i="2"/>
  <c r="F29" i="2"/>
  <c r="A29" i="2"/>
  <c r="E29" i="7"/>
  <c r="E29" i="5"/>
  <c r="D29" i="4"/>
  <c r="E29" i="4" s="1"/>
  <c r="A29" i="4"/>
  <c r="D29" i="1"/>
  <c r="E29" i="1" s="1"/>
  <c r="A29" i="1"/>
  <c r="D29" i="7"/>
  <c r="A29" i="7"/>
  <c r="D29" i="5"/>
  <c r="D28" i="2"/>
  <c r="C28" i="2"/>
  <c r="B28" i="2"/>
  <c r="E28" i="4"/>
  <c r="E28" i="1"/>
  <c r="D28" i="4"/>
  <c r="D28" i="1"/>
  <c r="D28" i="7"/>
  <c r="E28" i="7" s="1"/>
  <c r="D28" i="5"/>
  <c r="E28" i="5" s="1"/>
  <c r="C27" i="2"/>
  <c r="B27" i="2"/>
  <c r="D27" i="4"/>
  <c r="E27" i="4" s="1"/>
  <c r="D27" i="1"/>
  <c r="D27" i="7"/>
  <c r="E27" i="7" s="1"/>
  <c r="D27" i="5"/>
  <c r="E27" i="5" s="1"/>
  <c r="C26" i="2"/>
  <c r="B26" i="2"/>
  <c r="D26" i="4"/>
  <c r="E26" i="4" s="1"/>
  <c r="D26" i="1"/>
  <c r="E26" i="1" s="1"/>
  <c r="D26" i="7"/>
  <c r="E26" i="7" s="1"/>
  <c r="D26" i="5"/>
  <c r="E26" i="5" s="1"/>
  <c r="C25" i="2"/>
  <c r="B25" i="2"/>
  <c r="D25" i="4"/>
  <c r="E25" i="4" s="1"/>
  <c r="D25" i="1"/>
  <c r="E25" i="1" s="1"/>
  <c r="D25" i="7"/>
  <c r="D25" i="5"/>
  <c r="E25" i="5" s="1"/>
  <c r="F29" i="4" l="1"/>
  <c r="G29" i="4"/>
  <c r="D27" i="2"/>
  <c r="F29" i="1"/>
  <c r="G29" i="1" s="1"/>
  <c r="E27" i="1"/>
  <c r="F27" i="1" s="1"/>
  <c r="G27" i="1" s="1"/>
  <c r="F29" i="7"/>
  <c r="G29" i="7" s="1"/>
  <c r="H29" i="7" s="1"/>
  <c r="I29" i="7" s="1"/>
  <c r="E28" i="2"/>
  <c r="F29" i="5"/>
  <c r="G29" i="5" s="1"/>
  <c r="F28" i="4"/>
  <c r="G28" i="4" s="1"/>
  <c r="F28" i="1"/>
  <c r="G28" i="1" s="1"/>
  <c r="E27" i="2"/>
  <c r="F28" i="7"/>
  <c r="G28" i="7" s="1"/>
  <c r="F28" i="5"/>
  <c r="E26" i="2"/>
  <c r="D26" i="2"/>
  <c r="F27" i="4"/>
  <c r="G27" i="4" s="1"/>
  <c r="D25" i="2"/>
  <c r="F27" i="7"/>
  <c r="G27" i="7" s="1"/>
  <c r="E25" i="7"/>
  <c r="E25" i="2" s="1"/>
  <c r="F27" i="5"/>
  <c r="F26" i="4"/>
  <c r="G26" i="4" s="1"/>
  <c r="F26" i="1"/>
  <c r="G26" i="1" s="1"/>
  <c r="F26" i="7"/>
  <c r="G26" i="7" s="1"/>
  <c r="F26" i="5"/>
  <c r="F25" i="4"/>
  <c r="G25" i="4" s="1"/>
  <c r="F25" i="1"/>
  <c r="G25" i="1" s="1"/>
  <c r="F25" i="5"/>
  <c r="C24" i="2"/>
  <c r="B24" i="2"/>
  <c r="D24" i="4"/>
  <c r="E24" i="4" s="1"/>
  <c r="D24" i="1"/>
  <c r="E24" i="1" s="1"/>
  <c r="D24" i="7"/>
  <c r="E24" i="7" s="1"/>
  <c r="D24" i="5"/>
  <c r="E24" i="5" s="1"/>
  <c r="C23" i="2"/>
  <c r="B23" i="2"/>
  <c r="D23" i="4"/>
  <c r="E23" i="4" s="1"/>
  <c r="D23" i="1"/>
  <c r="E23" i="1" s="1"/>
  <c r="D23" i="7"/>
  <c r="E23" i="7" s="1"/>
  <c r="D23" i="5"/>
  <c r="E23" i="5" s="1"/>
  <c r="F23" i="5" s="1"/>
  <c r="G23" i="5" s="1"/>
  <c r="C22" i="2"/>
  <c r="B22" i="2"/>
  <c r="D22" i="4"/>
  <c r="E22" i="4" s="1"/>
  <c r="D22" i="1"/>
  <c r="E22" i="1" s="1"/>
  <c r="D22" i="7"/>
  <c r="E22" i="7" s="1"/>
  <c r="D22" i="5"/>
  <c r="C21" i="2"/>
  <c r="B21" i="2"/>
  <c r="D21" i="4"/>
  <c r="E21" i="4" s="1"/>
  <c r="D21" i="1"/>
  <c r="E21" i="1" s="1"/>
  <c r="D21" i="7"/>
  <c r="E21" i="7" s="1"/>
  <c r="D21" i="5"/>
  <c r="E21" i="5" s="1"/>
  <c r="C20" i="2"/>
  <c r="B20" i="2"/>
  <c r="D20" i="4"/>
  <c r="E20" i="4" s="1"/>
  <c r="D20" i="1"/>
  <c r="E20" i="1" s="1"/>
  <c r="D20" i="7"/>
  <c r="E20" i="7" s="1"/>
  <c r="D20" i="5"/>
  <c r="E20" i="5" s="1"/>
  <c r="C19" i="2"/>
  <c r="B19" i="2"/>
  <c r="D19" i="4"/>
  <c r="E19" i="4" s="1"/>
  <c r="D19" i="1"/>
  <c r="E19" i="1" s="1"/>
  <c r="D19" i="7"/>
  <c r="E19" i="7" s="1"/>
  <c r="D19" i="5"/>
  <c r="E19" i="5" s="1"/>
  <c r="C18" i="2"/>
  <c r="B18" i="2"/>
  <c r="D18" i="4"/>
  <c r="E18" i="4" s="1"/>
  <c r="D18" i="1"/>
  <c r="E18" i="1" s="1"/>
  <c r="D18" i="7"/>
  <c r="E18" i="7" s="1"/>
  <c r="D18" i="5"/>
  <c r="E18" i="5" s="1"/>
  <c r="C17" i="2"/>
  <c r="B17" i="2"/>
  <c r="D17" i="4"/>
  <c r="E17" i="4" s="1"/>
  <c r="D17" i="1"/>
  <c r="E17" i="1" s="1"/>
  <c r="D17" i="7"/>
  <c r="E17" i="7" s="1"/>
  <c r="D17" i="5"/>
  <c r="E17" i="5" s="1"/>
  <c r="C16" i="2"/>
  <c r="B16" i="2"/>
  <c r="D16" i="4"/>
  <c r="E16" i="4" s="1"/>
  <c r="D16" i="1"/>
  <c r="E16" i="1" s="1"/>
  <c r="D16" i="7"/>
  <c r="E16" i="7" s="1"/>
  <c r="D16" i="5"/>
  <c r="E16" i="5" s="1"/>
  <c r="C15" i="2"/>
  <c r="B15" i="2"/>
  <c r="D15" i="4"/>
  <c r="E15" i="4" s="1"/>
  <c r="D15" i="1"/>
  <c r="E15" i="1" s="1"/>
  <c r="D15" i="7"/>
  <c r="E15" i="7" s="1"/>
  <c r="F15" i="7" s="1"/>
  <c r="D15" i="5"/>
  <c r="E15" i="5" s="1"/>
  <c r="C14" i="2"/>
  <c r="B14" i="2"/>
  <c r="D14" i="4"/>
  <c r="E14" i="4" s="1"/>
  <c r="D14" i="1"/>
  <c r="E14" i="1" s="1"/>
  <c r="D14" i="7"/>
  <c r="E14" i="7" s="1"/>
  <c r="D14" i="5"/>
  <c r="E14" i="5" s="1"/>
  <c r="C13" i="2"/>
  <c r="B13" i="2"/>
  <c r="D13" i="4"/>
  <c r="E13" i="4" s="1"/>
  <c r="D13" i="1"/>
  <c r="E13" i="1" s="1"/>
  <c r="D13" i="7"/>
  <c r="E13" i="7" s="1"/>
  <c r="D13" i="5"/>
  <c r="E13" i="5" s="1"/>
  <c r="C12" i="2"/>
  <c r="B12" i="2"/>
  <c r="D12" i="4"/>
  <c r="E12" i="4" s="1"/>
  <c r="D12" i="1"/>
  <c r="E12" i="1" s="1"/>
  <c r="D12" i="7"/>
  <c r="E12" i="7" s="1"/>
  <c r="D12" i="5"/>
  <c r="E12" i="5" s="1"/>
  <c r="C11" i="2"/>
  <c r="B11" i="2"/>
  <c r="D11" i="4"/>
  <c r="E11" i="4" s="1"/>
  <c r="D11" i="1"/>
  <c r="E11" i="1" s="1"/>
  <c r="D11" i="7"/>
  <c r="E11" i="7" s="1"/>
  <c r="D11" i="5"/>
  <c r="C10" i="2"/>
  <c r="B10" i="2"/>
  <c r="A10" i="5"/>
  <c r="A10" i="1" s="1"/>
  <c r="D10" i="4"/>
  <c r="E10" i="4" s="1"/>
  <c r="D10" i="1"/>
  <c r="E10" i="1" s="1"/>
  <c r="D10" i="7"/>
  <c r="E10" i="7" s="1"/>
  <c r="D10" i="5"/>
  <c r="E10" i="5" s="1"/>
  <c r="C9" i="2"/>
  <c r="B9" i="2"/>
  <c r="A9" i="2"/>
  <c r="D9" i="4"/>
  <c r="E9" i="4" s="1"/>
  <c r="A9" i="4"/>
  <c r="D9" i="1"/>
  <c r="E9" i="1" s="1"/>
  <c r="A9" i="1"/>
  <c r="D9" i="7"/>
  <c r="E9" i="7" s="1"/>
  <c r="A9" i="7"/>
  <c r="D9" i="5"/>
  <c r="E9" i="5" s="1"/>
  <c r="A8" i="2"/>
  <c r="A8" i="7"/>
  <c r="A8" i="1"/>
  <c r="A8" i="4"/>
  <c r="H29" i="4" l="1"/>
  <c r="I29" i="4" s="1"/>
  <c r="H29" i="1"/>
  <c r="I29" i="1"/>
  <c r="H29" i="5"/>
  <c r="I29" i="5" s="1"/>
  <c r="G28" i="5"/>
  <c r="G28" i="2" s="1"/>
  <c r="F28" i="2"/>
  <c r="H28" i="4"/>
  <c r="I28" i="4" s="1"/>
  <c r="H28" i="1"/>
  <c r="I28" i="1" s="1"/>
  <c r="H28" i="7"/>
  <c r="I28" i="7" s="1"/>
  <c r="F25" i="7"/>
  <c r="G25" i="7" s="1"/>
  <c r="H28" i="5"/>
  <c r="G27" i="5"/>
  <c r="G27" i="2" s="1"/>
  <c r="F27" i="2"/>
  <c r="H27" i="4"/>
  <c r="I27" i="4" s="1"/>
  <c r="H27" i="1"/>
  <c r="I27" i="1" s="1"/>
  <c r="H27" i="7"/>
  <c r="I27" i="7" s="1"/>
  <c r="G26" i="5"/>
  <c r="G26" i="2" s="1"/>
  <c r="F26" i="2"/>
  <c r="H26" i="4"/>
  <c r="I26" i="4" s="1"/>
  <c r="H26" i="1"/>
  <c r="I26" i="1" s="1"/>
  <c r="H26" i="7"/>
  <c r="I26" i="7" s="1"/>
  <c r="G25" i="5"/>
  <c r="H25" i="4"/>
  <c r="I25" i="4" s="1"/>
  <c r="H25" i="1"/>
  <c r="I25" i="1" s="1"/>
  <c r="H25" i="7"/>
  <c r="I25" i="7" s="1"/>
  <c r="D24" i="2"/>
  <c r="E24" i="2"/>
  <c r="F24" i="4"/>
  <c r="G24" i="4" s="1"/>
  <c r="F24" i="1"/>
  <c r="G24" i="1" s="1"/>
  <c r="F24" i="7"/>
  <c r="G24" i="7" s="1"/>
  <c r="H23" i="5"/>
  <c r="I23" i="5"/>
  <c r="F24" i="5"/>
  <c r="E23" i="2"/>
  <c r="D23" i="2"/>
  <c r="F23" i="4"/>
  <c r="G23" i="4" s="1"/>
  <c r="F23" i="1"/>
  <c r="G23" i="1" s="1"/>
  <c r="F23" i="7"/>
  <c r="G23" i="7" s="1"/>
  <c r="D22" i="2"/>
  <c r="E22" i="5"/>
  <c r="E22" i="2" s="1"/>
  <c r="F22" i="4"/>
  <c r="G22" i="4" s="1"/>
  <c r="F22" i="1"/>
  <c r="G22" i="1" s="1"/>
  <c r="E21" i="2"/>
  <c r="F22" i="7"/>
  <c r="G22" i="7" s="1"/>
  <c r="D21" i="2"/>
  <c r="F21" i="4"/>
  <c r="G21" i="4" s="1"/>
  <c r="F21" i="1"/>
  <c r="G21" i="1" s="1"/>
  <c r="E20" i="2"/>
  <c r="F21" i="7"/>
  <c r="G21" i="7" s="1"/>
  <c r="F21" i="5"/>
  <c r="D20" i="2"/>
  <c r="F20" i="4"/>
  <c r="G20" i="4" s="1"/>
  <c r="E19" i="2"/>
  <c r="D19" i="2"/>
  <c r="F20" i="1"/>
  <c r="G20" i="1" s="1"/>
  <c r="F20" i="7"/>
  <c r="G20" i="7" s="1"/>
  <c r="F20" i="5"/>
  <c r="F19" i="4"/>
  <c r="G19" i="4" s="1"/>
  <c r="F19" i="1"/>
  <c r="G19" i="1" s="1"/>
  <c r="E18" i="2"/>
  <c r="D18" i="2"/>
  <c r="F19" i="7"/>
  <c r="G19" i="7" s="1"/>
  <c r="E17" i="2"/>
  <c r="F19" i="5"/>
  <c r="F18" i="4"/>
  <c r="F18" i="1"/>
  <c r="G18" i="1" s="1"/>
  <c r="F18" i="7"/>
  <c r="G18" i="7" s="1"/>
  <c r="F18" i="5"/>
  <c r="G18" i="5" s="1"/>
  <c r="D17" i="2"/>
  <c r="F17" i="4"/>
  <c r="G17" i="4" s="1"/>
  <c r="E16" i="2"/>
  <c r="F17" i="1"/>
  <c r="G17" i="1" s="1"/>
  <c r="F17" i="7"/>
  <c r="G17" i="7" s="1"/>
  <c r="F17" i="5"/>
  <c r="D15" i="2"/>
  <c r="D16" i="2"/>
  <c r="F16" i="4"/>
  <c r="G16" i="4" s="1"/>
  <c r="F16" i="1"/>
  <c r="G16" i="1" s="1"/>
  <c r="F16" i="7"/>
  <c r="G16" i="7" s="1"/>
  <c r="E15" i="2"/>
  <c r="F16" i="5"/>
  <c r="F15" i="4"/>
  <c r="G15" i="4" s="1"/>
  <c r="H15" i="4" s="1"/>
  <c r="I15" i="4" s="1"/>
  <c r="F15" i="1"/>
  <c r="G15" i="1" s="1"/>
  <c r="E14" i="2"/>
  <c r="G15" i="7"/>
  <c r="F15" i="5"/>
  <c r="D14" i="2"/>
  <c r="F14" i="4"/>
  <c r="G14" i="4" s="1"/>
  <c r="F14" i="1"/>
  <c r="G14" i="1" s="1"/>
  <c r="F14" i="7"/>
  <c r="G14" i="7" s="1"/>
  <c r="E13" i="2"/>
  <c r="F14" i="5"/>
  <c r="D13" i="2"/>
  <c r="F13" i="4"/>
  <c r="G13" i="4" s="1"/>
  <c r="F13" i="1"/>
  <c r="G13" i="1" s="1"/>
  <c r="F13" i="7"/>
  <c r="G13" i="7" s="1"/>
  <c r="D11" i="2"/>
  <c r="E12" i="2"/>
  <c r="F13" i="5"/>
  <c r="E11" i="5"/>
  <c r="E11" i="2" s="1"/>
  <c r="D12" i="2"/>
  <c r="F12" i="4"/>
  <c r="G12" i="4" s="1"/>
  <c r="F12" i="1"/>
  <c r="G12" i="1" s="1"/>
  <c r="F12" i="7"/>
  <c r="G12" i="7" s="1"/>
  <c r="F12" i="5"/>
  <c r="A11" i="5"/>
  <c r="F11" i="4"/>
  <c r="G11" i="4" s="1"/>
  <c r="E10" i="2"/>
  <c r="F11" i="1"/>
  <c r="G11" i="1" s="1"/>
  <c r="F11" i="7"/>
  <c r="G11" i="7" s="1"/>
  <c r="A10" i="2"/>
  <c r="D10" i="2"/>
  <c r="A10" i="4"/>
  <c r="A10" i="7"/>
  <c r="F10" i="4"/>
  <c r="G10" i="4" s="1"/>
  <c r="E9" i="2"/>
  <c r="F10" i="1"/>
  <c r="G10" i="1" s="1"/>
  <c r="F10" i="7"/>
  <c r="G10" i="7" s="1"/>
  <c r="F10" i="5"/>
  <c r="G10" i="5" s="1"/>
  <c r="D9" i="2"/>
  <c r="F9" i="4"/>
  <c r="G9" i="4" s="1"/>
  <c r="F9" i="1"/>
  <c r="G9" i="1" s="1"/>
  <c r="F9" i="7"/>
  <c r="G9" i="7" s="1"/>
  <c r="F9" i="5"/>
  <c r="F25" i="2" l="1"/>
  <c r="I28" i="5"/>
  <c r="I28" i="2" s="1"/>
  <c r="H28" i="2"/>
  <c r="H27" i="5"/>
  <c r="I27" i="5" s="1"/>
  <c r="I27" i="2" s="1"/>
  <c r="G25" i="2"/>
  <c r="H27" i="2"/>
  <c r="H25" i="5"/>
  <c r="H26" i="5"/>
  <c r="H25" i="2"/>
  <c r="I26" i="5"/>
  <c r="I26" i="2" s="1"/>
  <c r="H26" i="2"/>
  <c r="I25" i="5"/>
  <c r="I25" i="2" s="1"/>
  <c r="G24" i="5"/>
  <c r="G24" i="2" s="1"/>
  <c r="F24" i="2"/>
  <c r="H24" i="4"/>
  <c r="I24" i="4" s="1"/>
  <c r="H24" i="1"/>
  <c r="I24" i="1" s="1"/>
  <c r="H24" i="7"/>
  <c r="I24" i="7" s="1"/>
  <c r="F22" i="5"/>
  <c r="G22" i="5" s="1"/>
  <c r="G22" i="2" s="1"/>
  <c r="G23" i="2"/>
  <c r="F23" i="2"/>
  <c r="H23" i="4"/>
  <c r="I23" i="4" s="1"/>
  <c r="H23" i="1"/>
  <c r="I23" i="1" s="1"/>
  <c r="H23" i="7"/>
  <c r="I23" i="7" s="1"/>
  <c r="H22" i="4"/>
  <c r="I22" i="4" s="1"/>
  <c r="H22" i="1"/>
  <c r="I22" i="1" s="1"/>
  <c r="H22" i="7"/>
  <c r="I22" i="7" s="1"/>
  <c r="G21" i="5"/>
  <c r="G21" i="2" s="1"/>
  <c r="F21" i="2"/>
  <c r="H21" i="4"/>
  <c r="I21" i="4" s="1"/>
  <c r="H21" i="1"/>
  <c r="I21" i="1" s="1"/>
  <c r="H21" i="7"/>
  <c r="I21" i="7" s="1"/>
  <c r="G20" i="5"/>
  <c r="G20" i="2" s="1"/>
  <c r="F20" i="2"/>
  <c r="H20" i="4"/>
  <c r="I20" i="4" s="1"/>
  <c r="H20" i="1"/>
  <c r="I20" i="1" s="1"/>
  <c r="H20" i="7"/>
  <c r="I20" i="7" s="1"/>
  <c r="G19" i="5"/>
  <c r="G19" i="2" s="1"/>
  <c r="F19" i="2"/>
  <c r="H19" i="4"/>
  <c r="I19" i="4" s="1"/>
  <c r="H19" i="1"/>
  <c r="I19" i="1" s="1"/>
  <c r="H19" i="7"/>
  <c r="I19" i="7" s="1"/>
  <c r="G18" i="4"/>
  <c r="G18" i="2" s="1"/>
  <c r="F18" i="2"/>
  <c r="H18" i="1"/>
  <c r="I18" i="1" s="1"/>
  <c r="H18" i="7"/>
  <c r="I18" i="7" s="1"/>
  <c r="H18" i="5"/>
  <c r="I18" i="5" s="1"/>
  <c r="G17" i="5"/>
  <c r="G17" i="2" s="1"/>
  <c r="F17" i="2"/>
  <c r="H17" i="4"/>
  <c r="I17" i="4" s="1"/>
  <c r="H17" i="1"/>
  <c r="I17" i="1" s="1"/>
  <c r="H17" i="7"/>
  <c r="I17" i="7" s="1"/>
  <c r="G16" i="5"/>
  <c r="G16" i="2" s="1"/>
  <c r="F16" i="2"/>
  <c r="H16" i="4"/>
  <c r="I16" i="4" s="1"/>
  <c r="H16" i="1"/>
  <c r="I16" i="1" s="1"/>
  <c r="H16" i="7"/>
  <c r="I16" i="7" s="1"/>
  <c r="G15" i="5"/>
  <c r="G15" i="2" s="1"/>
  <c r="F15" i="2"/>
  <c r="H15" i="1"/>
  <c r="I15" i="1" s="1"/>
  <c r="H15" i="7"/>
  <c r="I15" i="7" s="1"/>
  <c r="G14" i="5"/>
  <c r="G14" i="2" s="1"/>
  <c r="F14" i="2"/>
  <c r="F11" i="5"/>
  <c r="G11" i="5" s="1"/>
  <c r="G11" i="2" s="1"/>
  <c r="H14" i="4"/>
  <c r="I14" i="4" s="1"/>
  <c r="H14" i="1"/>
  <c r="I14" i="1" s="1"/>
  <c r="H14" i="7"/>
  <c r="I14" i="7" s="1"/>
  <c r="G13" i="5"/>
  <c r="G13" i="2" s="1"/>
  <c r="F13" i="2"/>
  <c r="H13" i="4"/>
  <c r="I13" i="4" s="1"/>
  <c r="H13" i="1"/>
  <c r="I13" i="1" s="1"/>
  <c r="H13" i="7"/>
  <c r="I13" i="7" s="1"/>
  <c r="G12" i="5"/>
  <c r="G12" i="2" s="1"/>
  <c r="F12" i="2"/>
  <c r="H12" i="4"/>
  <c r="I12" i="4" s="1"/>
  <c r="H12" i="1"/>
  <c r="I12" i="1" s="1"/>
  <c r="H12" i="7"/>
  <c r="I12" i="7" s="1"/>
  <c r="A11" i="2"/>
  <c r="A12" i="5"/>
  <c r="A11" i="4"/>
  <c r="A11" i="1"/>
  <c r="A11" i="7"/>
  <c r="H11" i="4"/>
  <c r="I11" i="4" s="1"/>
  <c r="H11" i="1"/>
  <c r="I11" i="1" s="1"/>
  <c r="F10" i="2"/>
  <c r="H11" i="7"/>
  <c r="I11" i="7" s="1"/>
  <c r="G10" i="2"/>
  <c r="H10" i="4"/>
  <c r="I10" i="4" s="1"/>
  <c r="H10" i="1"/>
  <c r="I10" i="1" s="1"/>
  <c r="H10" i="7"/>
  <c r="I10" i="7" s="1"/>
  <c r="H10" i="5"/>
  <c r="G9" i="5"/>
  <c r="G9" i="2" s="1"/>
  <c r="F9" i="2"/>
  <c r="H9" i="4"/>
  <c r="I9" i="4" s="1"/>
  <c r="H9" i="1"/>
  <c r="I9" i="1" s="1"/>
  <c r="H9" i="7"/>
  <c r="I9" i="7" s="1"/>
  <c r="C31" i="5"/>
  <c r="B31" i="5"/>
  <c r="D8" i="5"/>
  <c r="E8" i="5" s="1"/>
  <c r="C31" i="7"/>
  <c r="B31" i="7"/>
  <c r="D8" i="7"/>
  <c r="D31" i="7" s="1"/>
  <c r="C31" i="1"/>
  <c r="B31" i="1"/>
  <c r="D8" i="1"/>
  <c r="E8" i="1" s="1"/>
  <c r="F22" i="2" l="1"/>
  <c r="H22" i="5"/>
  <c r="I22" i="5" s="1"/>
  <c r="I22" i="2" s="1"/>
  <c r="H24" i="5"/>
  <c r="H24" i="2" s="1"/>
  <c r="H21" i="5"/>
  <c r="H20" i="5"/>
  <c r="H20" i="2" s="1"/>
  <c r="H19" i="5"/>
  <c r="H18" i="4"/>
  <c r="I18" i="4" s="1"/>
  <c r="I18" i="2" s="1"/>
  <c r="I19" i="5"/>
  <c r="I19" i="2" s="1"/>
  <c r="H19" i="2"/>
  <c r="H17" i="5"/>
  <c r="I17" i="5" s="1"/>
  <c r="I17" i="2" s="1"/>
  <c r="H16" i="5"/>
  <c r="H16" i="2" s="1"/>
  <c r="H15" i="5"/>
  <c r="I15" i="5" s="1"/>
  <c r="I15" i="2" s="1"/>
  <c r="F11" i="2"/>
  <c r="H14" i="5"/>
  <c r="I14" i="5" s="1"/>
  <c r="I14" i="2" s="1"/>
  <c r="H13" i="5"/>
  <c r="H13" i="2" s="1"/>
  <c r="H12" i="5"/>
  <c r="I12" i="5" s="1"/>
  <c r="I12" i="2" s="1"/>
  <c r="A12" i="2"/>
  <c r="A13" i="5"/>
  <c r="A12" i="4"/>
  <c r="A12" i="1"/>
  <c r="A12" i="7"/>
  <c r="H11" i="5"/>
  <c r="H9" i="5"/>
  <c r="H9" i="2" s="1"/>
  <c r="I10" i="5"/>
  <c r="I10" i="2" s="1"/>
  <c r="H10" i="2"/>
  <c r="D31" i="5"/>
  <c r="F8" i="5"/>
  <c r="F31" i="5" s="1"/>
  <c r="E31" i="5"/>
  <c r="E8" i="7"/>
  <c r="E31" i="1"/>
  <c r="F8" i="1"/>
  <c r="F31" i="1" s="1"/>
  <c r="D31" i="1"/>
  <c r="H18" i="2" l="1"/>
  <c r="I20" i="5"/>
  <c r="I20" i="2" s="1"/>
  <c r="H22" i="2"/>
  <c r="I24" i="5"/>
  <c r="I24" i="2" s="1"/>
  <c r="I23" i="2"/>
  <c r="H23" i="2"/>
  <c r="I16" i="5"/>
  <c r="I16" i="2" s="1"/>
  <c r="I21" i="5"/>
  <c r="I21" i="2" s="1"/>
  <c r="H21" i="2"/>
  <c r="H17" i="2"/>
  <c r="H15" i="2"/>
  <c r="H14" i="2"/>
  <c r="I13" i="5"/>
  <c r="I13" i="2" s="1"/>
  <c r="H12" i="2"/>
  <c r="A13" i="2"/>
  <c r="A14" i="5"/>
  <c r="A13" i="4"/>
  <c r="A13" i="1"/>
  <c r="A13" i="7"/>
  <c r="I9" i="5"/>
  <c r="I9" i="2" s="1"/>
  <c r="I11" i="5"/>
  <c r="I11" i="2" s="1"/>
  <c r="H11" i="2"/>
  <c r="G8" i="1"/>
  <c r="G8" i="5"/>
  <c r="E31" i="7"/>
  <c r="F8" i="7"/>
  <c r="F31" i="7" s="1"/>
  <c r="A14" i="2" l="1"/>
  <c r="A15" i="5"/>
  <c r="A14" i="4"/>
  <c r="A14" i="1"/>
  <c r="A14" i="7"/>
  <c r="H8" i="1"/>
  <c r="H31" i="1" s="1"/>
  <c r="G31" i="1"/>
  <c r="H8" i="5"/>
  <c r="H31" i="5" s="1"/>
  <c r="G31" i="5"/>
  <c r="G8" i="7"/>
  <c r="A15" i="1" l="1"/>
  <c r="A15" i="7"/>
  <c r="A15" i="2"/>
  <c r="A16" i="5"/>
  <c r="A15" i="4"/>
  <c r="I8" i="1"/>
  <c r="I31" i="1" s="1"/>
  <c r="I8" i="5"/>
  <c r="I31" i="5" s="1"/>
  <c r="G31" i="7"/>
  <c r="H8" i="7"/>
  <c r="H31" i="7" s="1"/>
  <c r="A17" i="5" l="1"/>
  <c r="A16" i="1"/>
  <c r="A16" i="7"/>
  <c r="A16" i="2"/>
  <c r="A16" i="4"/>
  <c r="I8" i="7"/>
  <c r="I31" i="7" s="1"/>
  <c r="A17" i="4" l="1"/>
  <c r="A18" i="5"/>
  <c r="A17" i="1"/>
  <c r="A17" i="7"/>
  <c r="A17" i="2"/>
  <c r="C8" i="2"/>
  <c r="B8" i="2"/>
  <c r="A18" i="2" l="1"/>
  <c r="A18" i="4"/>
  <c r="A19" i="5"/>
  <c r="A18" i="1"/>
  <c r="A18" i="7"/>
  <c r="D8" i="4"/>
  <c r="E8" i="4" s="1"/>
  <c r="A19" i="2" l="1"/>
  <c r="A19" i="4"/>
  <c r="A20" i="5"/>
  <c r="A19" i="1"/>
  <c r="A19" i="7"/>
  <c r="E8" i="2"/>
  <c r="D8" i="2"/>
  <c r="D31" i="4"/>
  <c r="C31" i="4"/>
  <c r="B31" i="4"/>
  <c r="A20" i="1" l="1"/>
  <c r="A20" i="7"/>
  <c r="A20" i="2"/>
  <c r="A21" i="5"/>
  <c r="A20" i="4"/>
  <c r="F8" i="4"/>
  <c r="F8" i="2" s="1"/>
  <c r="E31" i="4"/>
  <c r="A21" i="7" l="1"/>
  <c r="A21" i="4"/>
  <c r="A21" i="1"/>
  <c r="A21" i="2"/>
  <c r="A22" i="5"/>
  <c r="G8" i="4"/>
  <c r="G8" i="2" s="1"/>
  <c r="F31" i="4"/>
  <c r="A22" i="2" l="1"/>
  <c r="A23" i="5"/>
  <c r="A22" i="4"/>
  <c r="A22" i="1"/>
  <c r="A22" i="7"/>
  <c r="G31" i="4"/>
  <c r="H8" i="4"/>
  <c r="H8" i="2" s="1"/>
  <c r="A23" i="1" l="1"/>
  <c r="A23" i="7"/>
  <c r="A23" i="2"/>
  <c r="A24" i="5"/>
  <c r="A23" i="4"/>
  <c r="I8" i="4"/>
  <c r="I8" i="2" s="1"/>
  <c r="H31" i="4"/>
  <c r="D31" i="2"/>
  <c r="C31" i="2"/>
  <c r="B31" i="2"/>
  <c r="A25" i="5" l="1"/>
  <c r="A24" i="7"/>
  <c r="A24" i="2"/>
  <c r="A24" i="4"/>
  <c r="A24" i="1"/>
  <c r="I31" i="4"/>
  <c r="E31" i="2"/>
  <c r="A25" i="2" l="1"/>
  <c r="A25" i="1"/>
  <c r="A26" i="5"/>
  <c r="A25" i="4"/>
  <c r="A25" i="7"/>
  <c r="F31" i="2"/>
  <c r="A26" i="2" l="1"/>
  <c r="A26" i="4"/>
  <c r="A26" i="1"/>
  <c r="A27" i="5"/>
  <c r="A26" i="7"/>
  <c r="G31" i="2"/>
  <c r="A28" i="5" l="1"/>
  <c r="A27" i="4"/>
  <c r="A27" i="1"/>
  <c r="A27" i="7"/>
  <c r="A27" i="2"/>
  <c r="I31" i="2"/>
  <c r="H31" i="2"/>
  <c r="A28" i="7" l="1"/>
  <c r="A28" i="2"/>
  <c r="A29" i="5"/>
  <c r="A28" i="4"/>
  <c r="A28" i="1"/>
</calcChain>
</file>

<file path=xl/sharedStrings.xml><?xml version="1.0" encoding="utf-8"?>
<sst xmlns="http://schemas.openxmlformats.org/spreadsheetml/2006/main" count="76" uniqueCount="22">
  <si>
    <t>Wagers</t>
  </si>
  <si>
    <t>Paids</t>
  </si>
  <si>
    <t>Net Profit</t>
  </si>
  <si>
    <t>Admin Share</t>
  </si>
  <si>
    <t>WEST VIRGINIA LOTTERY</t>
  </si>
  <si>
    <t>WEEKLY IGAMING REVENUE SUMMARY</t>
  </si>
  <si>
    <t>Week Ending</t>
  </si>
  <si>
    <t>HOLLYWOOD CASINO AT CHARLES TOWN IGAMING</t>
  </si>
  <si>
    <t>GREENBRIER HISTORIC RESORT IGAMING</t>
  </si>
  <si>
    <t>MOUNTAINEER CASINO IGAMING</t>
  </si>
  <si>
    <t>Revenue</t>
  </si>
  <si>
    <t>Privilege Tax
(15%) **</t>
  </si>
  <si>
    <t>Pension ***</t>
  </si>
  <si>
    <t>State Share ***</t>
  </si>
  <si>
    <t>** Based on Total Taxable Revenue</t>
  </si>
  <si>
    <t>*** Based on Net Profit</t>
  </si>
  <si>
    <t>MARDI GRAS IGAMING</t>
  </si>
  <si>
    <t>*  Represents 5 days to start the fiscal year.</t>
  </si>
  <si>
    <t>7/5/2025 *</t>
  </si>
  <si>
    <t>FISCAL YEAR 2026</t>
  </si>
  <si>
    <t>FY2025</t>
  </si>
  <si>
    <t>FISCAL YEAR TO DATE AS OF NOVEMBER 29,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</si>
</sst>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0" fontId="7" fillId="0" borderId="0"/>
  </cellStyleXfs>
  <cellXfs count="35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14" fontId="6" fillId="0" borderId="0" xfId="0" applyNumberFormat="1" applyFont="1" applyAlignment="1">
      <alignment horizontal="left"/>
    </xf>
    <xf numFmtId="44" fontId="6" fillId="0" borderId="0" xfId="1" applyFont="1"/>
    <xf numFmtId="43" fontId="6" fillId="0" borderId="0" xfId="1" applyNumberFormat="1" applyFont="1"/>
    <xf numFmtId="44" fontId="6" fillId="0" borderId="2" xfId="1" applyFont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2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14" fontId="5" fillId="0" borderId="0" xfId="0" applyNumberFormat="1" applyFont="1" applyAlignment="1">
      <alignment horizontal="left"/>
    </xf>
    <xf numFmtId="44" fontId="5" fillId="0" borderId="0" xfId="1" applyFont="1"/>
    <xf numFmtId="44" fontId="5" fillId="0" borderId="0" xfId="0" applyNumberFormat="1" applyFont="1"/>
    <xf numFmtId="44" fontId="5" fillId="0" borderId="2" xfId="1" applyFont="1" applyBorder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44" fontId="5" fillId="0" borderId="0" xfId="1" applyFont="1" applyBorder="1" applyAlignment="1">
      <alignment horizontal="center" wrapText="1"/>
    </xf>
    <xf numFmtId="44" fontId="5" fillId="0" borderId="0" xfId="1" applyFont="1" applyBorder="1" applyAlignment="1">
      <alignment horizontal="center"/>
    </xf>
    <xf numFmtId="44" fontId="5" fillId="0" borderId="0" xfId="1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14" fontId="5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35"/>
  <sheetViews>
    <sheetView tabSelected="1" zoomScaleNormal="100" workbookViewId="0">
      <pane ySplit="7" topLeftCell="A8" activePane="bottomLeft" state="frozen"/>
      <selection pane="bottomLeft" activeCell="A31" sqref="A31"/>
    </sheetView>
  </sheetViews>
  <sheetFormatPr defaultColWidth="10.7109375" defaultRowHeight="15" customHeight="1" x14ac:dyDescent="0.25"/>
  <cols>
    <col min="1" max="1" width="10.85546875" style="3" bestFit="1" customWidth="1"/>
    <col min="2" max="2" width="19.5703125" style="1" customWidth="1"/>
    <col min="3" max="3" width="18" style="1" bestFit="1" customWidth="1"/>
    <col min="4" max="4" width="17.5703125" style="1" customWidth="1"/>
    <col min="5" max="5" width="15.7109375" style="1" customWidth="1"/>
    <col min="6" max="6" width="14.7109375" style="1" customWidth="1"/>
    <col min="7" max="7" width="15.7109375" style="1" customWidth="1"/>
    <col min="8" max="8" width="14.7109375" style="1" customWidth="1"/>
    <col min="9" max="9" width="15" style="1" customWidth="1"/>
    <col min="10" max="16384" width="10.7109375" style="1"/>
  </cols>
  <sheetData>
    <row r="1" spans="1:31" ht="18.75" x14ac:dyDescent="0.3">
      <c r="A1" s="29" t="s">
        <v>4</v>
      </c>
      <c r="B1" s="29"/>
      <c r="C1" s="29"/>
      <c r="D1" s="29"/>
      <c r="E1" s="29"/>
      <c r="F1" s="29"/>
      <c r="G1" s="29"/>
      <c r="H1" s="29"/>
      <c r="I1" s="29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</row>
    <row r="2" spans="1:31" s="9" customFormat="1" ht="15" customHeight="1" x14ac:dyDescent="0.25">
      <c r="A2" s="30" t="s">
        <v>5</v>
      </c>
      <c r="B2" s="30"/>
      <c r="C2" s="30"/>
      <c r="D2" s="30"/>
      <c r="E2" s="30"/>
      <c r="F2" s="30"/>
      <c r="G2" s="30"/>
      <c r="H2" s="30"/>
      <c r="I2" s="30"/>
    </row>
    <row r="3" spans="1:31" s="9" customFormat="1" ht="15" customHeight="1" x14ac:dyDescent="0.25">
      <c r="A3" s="30" t="s">
        <v>21</v>
      </c>
      <c r="B3" s="30"/>
      <c r="C3" s="30"/>
      <c r="D3" s="30"/>
      <c r="E3" s="30"/>
      <c r="F3" s="30"/>
      <c r="G3" s="30"/>
      <c r="H3" s="30"/>
      <c r="I3" s="30"/>
    </row>
    <row r="4" spans="1:31" s="9" customFormat="1" ht="15" customHeight="1" x14ac:dyDescent="0.25">
      <c r="A4" s="30" t="s">
        <v>19</v>
      </c>
      <c r="B4" s="30"/>
      <c r="C4" s="30"/>
      <c r="D4" s="30"/>
      <c r="E4" s="30"/>
      <c r="F4" s="30"/>
      <c r="G4" s="30"/>
      <c r="H4" s="30"/>
      <c r="I4" s="30"/>
    </row>
    <row r="5" spans="1:31" s="9" customFormat="1" ht="15" customHeight="1" x14ac:dyDescent="0.25">
      <c r="A5" s="10"/>
      <c r="B5" s="10"/>
      <c r="C5" s="10"/>
      <c r="D5" s="10"/>
      <c r="E5" s="10"/>
      <c r="F5" s="10"/>
      <c r="G5" s="10"/>
      <c r="H5" s="10"/>
      <c r="I5" s="10"/>
    </row>
    <row r="6" spans="1:31" ht="15" customHeight="1" x14ac:dyDescent="0.25">
      <c r="A6" s="2"/>
      <c r="B6" s="2"/>
      <c r="C6" s="2"/>
      <c r="D6" s="2"/>
      <c r="E6" s="2"/>
      <c r="F6" s="2"/>
      <c r="G6" s="2"/>
      <c r="H6" s="2"/>
    </row>
    <row r="7" spans="1:31" customFormat="1" ht="30" x14ac:dyDescent="0.25">
      <c r="A7" s="24"/>
      <c r="B7" s="18" t="s">
        <v>0</v>
      </c>
      <c r="C7" s="19" t="s">
        <v>1</v>
      </c>
      <c r="D7" s="25" t="s">
        <v>10</v>
      </c>
      <c r="E7" s="25" t="s">
        <v>11</v>
      </c>
      <c r="F7" s="18" t="s">
        <v>3</v>
      </c>
      <c r="G7" s="18" t="s">
        <v>2</v>
      </c>
      <c r="H7" s="25" t="s">
        <v>12</v>
      </c>
      <c r="I7" s="25" t="s">
        <v>13</v>
      </c>
    </row>
    <row r="8" spans="1:31" ht="15" customHeight="1" x14ac:dyDescent="0.25">
      <c r="A8" s="26" t="str">
        <f>Mountaineer!A8</f>
        <v>7/5/2025 *</v>
      </c>
      <c r="B8" s="4">
        <f>Mountaineer!B8+'Charles Town'!B8+Greenbrier!B8+'Mardi Gras'!B8</f>
        <v>131537390.25999999</v>
      </c>
      <c r="C8" s="4">
        <f>Mountaineer!C8+'Charles Town'!C8+Greenbrier!C8+'Mardi Gras'!C8</f>
        <v>126223030.09</v>
      </c>
      <c r="D8" s="4">
        <f>Mountaineer!D8+'Charles Town'!D8+Greenbrier!D8+'Mardi Gras'!D8</f>
        <v>5314360.1699999869</v>
      </c>
      <c r="E8" s="4">
        <f>Mountaineer!E8+'Charles Town'!E8+Greenbrier!E8+'Mardi Gras'!E8</f>
        <v>797154.02</v>
      </c>
      <c r="F8" s="4">
        <f>Mountaineer!F8+'Charles Town'!F8+Greenbrier!F8+'Mardi Gras'!F8</f>
        <v>119573.09999999999</v>
      </c>
      <c r="G8" s="4">
        <f>Mountaineer!G8+'Charles Town'!G8+Greenbrier!G8+'Mardi Gras'!G8</f>
        <v>677580.92</v>
      </c>
      <c r="H8" s="4">
        <f>Mountaineer!H8+'Charles Town'!H8+Greenbrier!H8+'Mardi Gras'!H8</f>
        <v>6775.82</v>
      </c>
      <c r="I8" s="4">
        <f>Mountaineer!I8+'Charles Town'!I8+Greenbrier!I8+'Mardi Gras'!I8</f>
        <v>670805.09999999986</v>
      </c>
    </row>
    <row r="9" spans="1:31" ht="15" customHeight="1" x14ac:dyDescent="0.25">
      <c r="A9" s="26">
        <f>Mountaineer!A9</f>
        <v>45850</v>
      </c>
      <c r="B9" s="4">
        <f>Mountaineer!B9+'Charles Town'!B9+Greenbrier!B9+'Mardi Gras'!B9</f>
        <v>161813460.81</v>
      </c>
      <c r="C9" s="4">
        <f>Mountaineer!C9+'Charles Town'!C9+Greenbrier!C9+'Mardi Gras'!C9</f>
        <v>155025501.05000001</v>
      </c>
      <c r="D9" s="4">
        <f>Mountaineer!D9+'Charles Town'!D9+Greenbrier!D9+'Mardi Gras'!D9</f>
        <v>6787959.7599999905</v>
      </c>
      <c r="E9" s="4">
        <f>Mountaineer!E9+'Charles Town'!E9+Greenbrier!E9+'Mardi Gras'!E9</f>
        <v>1018193.95</v>
      </c>
      <c r="F9" s="4">
        <f>Mountaineer!F9+'Charles Town'!F9+Greenbrier!F9+'Mardi Gras'!F9</f>
        <v>152729.09</v>
      </c>
      <c r="G9" s="4">
        <f>Mountaineer!G9+'Charles Town'!G9+Greenbrier!G9+'Mardi Gras'!G9</f>
        <v>865464.86</v>
      </c>
      <c r="H9" s="4">
        <f>Mountaineer!H9+'Charles Town'!H9+Greenbrier!H9+'Mardi Gras'!H9</f>
        <v>8654.64</v>
      </c>
      <c r="I9" s="4">
        <f>Mountaineer!I9+'Charles Town'!I9+Greenbrier!I9+'Mardi Gras'!I9</f>
        <v>856810.22000000009</v>
      </c>
    </row>
    <row r="10" spans="1:31" ht="15" customHeight="1" x14ac:dyDescent="0.25">
      <c r="A10" s="26">
        <f>Mountaineer!A10</f>
        <v>45857</v>
      </c>
      <c r="B10" s="4">
        <f>Mountaineer!B10+'Charles Town'!B10+Greenbrier!B10+'Mardi Gras'!B10</f>
        <v>154412148.17999998</v>
      </c>
      <c r="C10" s="4">
        <f>Mountaineer!C10+'Charles Town'!C10+Greenbrier!C10+'Mardi Gras'!C10</f>
        <v>147782051.69</v>
      </c>
      <c r="D10" s="4">
        <f>Mountaineer!D10+'Charles Town'!D10+Greenbrier!D10+'Mardi Gras'!D10</f>
        <v>6630096.489999976</v>
      </c>
      <c r="E10" s="4">
        <f>Mountaineer!E10+'Charles Town'!E10+Greenbrier!E10+'Mardi Gras'!E10</f>
        <v>994514.46</v>
      </c>
      <c r="F10" s="4">
        <f>Mountaineer!F10+'Charles Town'!F10+Greenbrier!F10+'Mardi Gras'!F10</f>
        <v>149177.16999999998</v>
      </c>
      <c r="G10" s="4">
        <f>Mountaineer!G10+'Charles Town'!G10+Greenbrier!G10+'Mardi Gras'!G10</f>
        <v>845337.29</v>
      </c>
      <c r="H10" s="4">
        <f>Mountaineer!H10+'Charles Town'!H10+Greenbrier!H10+'Mardi Gras'!H10</f>
        <v>8453.380000000001</v>
      </c>
      <c r="I10" s="4">
        <f>Mountaineer!I10+'Charles Town'!I10+Greenbrier!I10+'Mardi Gras'!I10</f>
        <v>836883.90999999992</v>
      </c>
    </row>
    <row r="11" spans="1:31" ht="15" customHeight="1" x14ac:dyDescent="0.25">
      <c r="A11" s="26">
        <f>Mountaineer!A11</f>
        <v>45864</v>
      </c>
      <c r="B11" s="4">
        <f>Mountaineer!B11+'Charles Town'!B11+Greenbrier!B11+'Mardi Gras'!B11</f>
        <v>156023471.92999998</v>
      </c>
      <c r="C11" s="4">
        <f>Mountaineer!C11+'Charles Town'!C11+Greenbrier!C11+'Mardi Gras'!C11</f>
        <v>149857014.62</v>
      </c>
      <c r="D11" s="4">
        <f>Mountaineer!D11+'Charles Town'!D11+Greenbrier!D11+'Mardi Gras'!D11</f>
        <v>6166457.3100000005</v>
      </c>
      <c r="E11" s="4">
        <f>Mountaineer!E11+'Charles Town'!E11+Greenbrier!E11+'Mardi Gras'!E11</f>
        <v>924968.6</v>
      </c>
      <c r="F11" s="4">
        <f>Mountaineer!F11+'Charles Town'!F11+Greenbrier!F11+'Mardi Gras'!F11</f>
        <v>138745.30000000002</v>
      </c>
      <c r="G11" s="4">
        <f>Mountaineer!G11+'Charles Town'!G11+Greenbrier!G11+'Mardi Gras'!G11</f>
        <v>786223.29999999993</v>
      </c>
      <c r="H11" s="4">
        <f>Mountaineer!H11+'Charles Town'!H11+Greenbrier!H11+'Mardi Gras'!H11</f>
        <v>7862.23</v>
      </c>
      <c r="I11" s="4">
        <f>Mountaineer!I11+'Charles Town'!I11+Greenbrier!I11+'Mardi Gras'!I11</f>
        <v>778361.07</v>
      </c>
    </row>
    <row r="12" spans="1:31" ht="15" customHeight="1" x14ac:dyDescent="0.25">
      <c r="A12" s="26">
        <f>Mountaineer!A12</f>
        <v>45871</v>
      </c>
      <c r="B12" s="4">
        <f>Mountaineer!B12+'Charles Town'!B12+Greenbrier!B12+'Mardi Gras'!B12</f>
        <v>166723533.19999999</v>
      </c>
      <c r="C12" s="4">
        <f>Mountaineer!C12+'Charles Town'!C12+Greenbrier!C12+'Mardi Gras'!C12</f>
        <v>159407644.44</v>
      </c>
      <c r="D12" s="4">
        <f>Mountaineer!D12+'Charles Town'!D12+Greenbrier!D12+'Mardi Gras'!D12</f>
        <v>7315888.7599999905</v>
      </c>
      <c r="E12" s="4">
        <f>Mountaineer!E12+'Charles Town'!E12+Greenbrier!E12+'Mardi Gras'!E12</f>
        <v>1097383.32</v>
      </c>
      <c r="F12" s="4">
        <f>Mountaineer!F12+'Charles Town'!F12+Greenbrier!F12+'Mardi Gras'!F12</f>
        <v>164607.5</v>
      </c>
      <c r="G12" s="4">
        <f>Mountaineer!G12+'Charles Town'!G12+Greenbrier!G12+'Mardi Gras'!G12</f>
        <v>932775.82</v>
      </c>
      <c r="H12" s="4">
        <f>Mountaineer!H12+'Charles Town'!H12+Greenbrier!H12+'Mardi Gras'!H12</f>
        <v>9327.76</v>
      </c>
      <c r="I12" s="4">
        <f>Mountaineer!I12+'Charles Town'!I12+Greenbrier!I12+'Mardi Gras'!I12</f>
        <v>923448.06</v>
      </c>
    </row>
    <row r="13" spans="1:31" ht="15" customHeight="1" x14ac:dyDescent="0.25">
      <c r="A13" s="26">
        <f>Mountaineer!A13</f>
        <v>45878</v>
      </c>
      <c r="B13" s="4">
        <f>Mountaineer!B13+'Charles Town'!B13+Greenbrier!B13+'Mardi Gras'!B13</f>
        <v>170356357.95999998</v>
      </c>
      <c r="C13" s="4">
        <f>Mountaineer!C13+'Charles Town'!C13+Greenbrier!C13+'Mardi Gras'!C13</f>
        <v>162703419.64000002</v>
      </c>
      <c r="D13" s="4">
        <f>Mountaineer!D13+'Charles Town'!D13+Greenbrier!D13+'Mardi Gras'!D13</f>
        <v>7652938.3199999835</v>
      </c>
      <c r="E13" s="4">
        <f>Mountaineer!E13+'Charles Town'!E13+Greenbrier!E13+'Mardi Gras'!E13</f>
        <v>1147940.76</v>
      </c>
      <c r="F13" s="4">
        <f>Mountaineer!F13+'Charles Town'!F13+Greenbrier!F13+'Mardi Gras'!F13</f>
        <v>172191.11000000002</v>
      </c>
      <c r="G13" s="4">
        <f>Mountaineer!G13+'Charles Town'!G13+Greenbrier!G13+'Mardi Gras'!G13</f>
        <v>975749.64999999991</v>
      </c>
      <c r="H13" s="4">
        <f>Mountaineer!H13+'Charles Town'!H13+Greenbrier!H13+'Mardi Gras'!H13</f>
        <v>9757.5</v>
      </c>
      <c r="I13" s="4">
        <f>Mountaineer!I13+'Charles Town'!I13+Greenbrier!I13+'Mardi Gras'!I13</f>
        <v>965992.14999999991</v>
      </c>
    </row>
    <row r="14" spans="1:31" ht="15" customHeight="1" x14ac:dyDescent="0.25">
      <c r="A14" s="26">
        <f>Mountaineer!A14</f>
        <v>45885</v>
      </c>
      <c r="B14" s="4">
        <f>Mountaineer!B14+'Charles Town'!B14+Greenbrier!B14+'Mardi Gras'!B14</f>
        <v>174562013.67999998</v>
      </c>
      <c r="C14" s="4">
        <f>Mountaineer!C14+'Charles Town'!C14+Greenbrier!C14+'Mardi Gras'!C14</f>
        <v>167479480.51999998</v>
      </c>
      <c r="D14" s="4">
        <f>Mountaineer!D14+'Charles Town'!D14+Greenbrier!D14+'Mardi Gras'!D14</f>
        <v>7082533.1599999927</v>
      </c>
      <c r="E14" s="4">
        <f>Mountaineer!E14+'Charles Town'!E14+Greenbrier!E14+'Mardi Gras'!E14</f>
        <v>1062379.98</v>
      </c>
      <c r="F14" s="4">
        <f>Mountaineer!F14+'Charles Town'!F14+Greenbrier!F14+'Mardi Gras'!F14</f>
        <v>159357</v>
      </c>
      <c r="G14" s="4">
        <f>Mountaineer!G14+'Charles Town'!G14+Greenbrier!G14+'Mardi Gras'!G14</f>
        <v>903022.98</v>
      </c>
      <c r="H14" s="4">
        <f>Mountaineer!H14+'Charles Town'!H14+Greenbrier!H14+'Mardi Gras'!H14</f>
        <v>9030.23</v>
      </c>
      <c r="I14" s="4">
        <f>Mountaineer!I14+'Charles Town'!I14+Greenbrier!I14+'Mardi Gras'!I14</f>
        <v>893992.75</v>
      </c>
    </row>
    <row r="15" spans="1:31" ht="15" customHeight="1" x14ac:dyDescent="0.25">
      <c r="A15" s="26">
        <f>Mountaineer!A15</f>
        <v>45892</v>
      </c>
      <c r="B15" s="4">
        <f>Mountaineer!B15+'Charles Town'!B15+Greenbrier!B15+'Mardi Gras'!B15</f>
        <v>172370889.98999998</v>
      </c>
      <c r="C15" s="4">
        <f>Mountaineer!C15+'Charles Town'!C15+Greenbrier!C15+'Mardi Gras'!C15</f>
        <v>165215428.31</v>
      </c>
      <c r="D15" s="4">
        <f>Mountaineer!D15+'Charles Town'!D15+Greenbrier!D15+'Mardi Gras'!D15</f>
        <v>7155461.679999996</v>
      </c>
      <c r="E15" s="4">
        <f>Mountaineer!E15+'Charles Town'!E15+Greenbrier!E15+'Mardi Gras'!E15</f>
        <v>1073319.27</v>
      </c>
      <c r="F15" s="4">
        <f>Mountaineer!F15+'Charles Town'!F15+Greenbrier!F15+'Mardi Gras'!F15</f>
        <v>160997.88</v>
      </c>
      <c r="G15" s="4">
        <f>Mountaineer!G15+'Charles Town'!G15+Greenbrier!G15+'Mardi Gras'!G15</f>
        <v>912321.39</v>
      </c>
      <c r="H15" s="4">
        <f>Mountaineer!H15+'Charles Town'!H15+Greenbrier!H15+'Mardi Gras'!H15</f>
        <v>9123.2199999999993</v>
      </c>
      <c r="I15" s="4">
        <f>Mountaineer!I15+'Charles Town'!I15+Greenbrier!I15+'Mardi Gras'!I15</f>
        <v>903198.17</v>
      </c>
    </row>
    <row r="16" spans="1:31" ht="15" customHeight="1" x14ac:dyDescent="0.25">
      <c r="A16" s="26">
        <f>Mountaineer!A16</f>
        <v>45899</v>
      </c>
      <c r="B16" s="4">
        <f>Mountaineer!B16+'Charles Town'!B16+Greenbrier!B16+'Mardi Gras'!B16</f>
        <v>171528530.11000001</v>
      </c>
      <c r="C16" s="4">
        <f>Mountaineer!C16+'Charles Town'!C16+Greenbrier!C16+'Mardi Gras'!C16</f>
        <v>163292780.28999999</v>
      </c>
      <c r="D16" s="4">
        <f>Mountaineer!D16+'Charles Town'!D16+Greenbrier!D16+'Mardi Gras'!D16</f>
        <v>8235749.820000018</v>
      </c>
      <c r="E16" s="4">
        <f>Mountaineer!E16+'Charles Town'!E16+Greenbrier!E16+'Mardi Gras'!E16</f>
        <v>1235362.46</v>
      </c>
      <c r="F16" s="4">
        <f>Mountaineer!F16+'Charles Town'!F16+Greenbrier!F16+'Mardi Gras'!F16</f>
        <v>185304.37</v>
      </c>
      <c r="G16" s="4">
        <f>Mountaineer!G16+'Charles Town'!G16+Greenbrier!G16+'Mardi Gras'!G16</f>
        <v>1050058.0900000001</v>
      </c>
      <c r="H16" s="4">
        <f>Mountaineer!H16+'Charles Town'!H16+Greenbrier!H16+'Mardi Gras'!H16</f>
        <v>10500.58</v>
      </c>
      <c r="I16" s="4">
        <f>Mountaineer!I16+'Charles Town'!I16+Greenbrier!I16+'Mardi Gras'!I16</f>
        <v>1039557.5099999999</v>
      </c>
    </row>
    <row r="17" spans="1:9" ht="15" customHeight="1" x14ac:dyDescent="0.25">
      <c r="A17" s="26">
        <f>Mountaineer!A17</f>
        <v>45906</v>
      </c>
      <c r="B17" s="4">
        <f>Mountaineer!B17+'Charles Town'!B17+Greenbrier!B17+'Mardi Gras'!B17</f>
        <v>179924235.14999998</v>
      </c>
      <c r="C17" s="4">
        <f>Mountaineer!C17+'Charles Town'!C17+Greenbrier!C17+'Mardi Gras'!C17</f>
        <v>171724749.59999999</v>
      </c>
      <c r="D17" s="4">
        <f>Mountaineer!D17+'Charles Town'!D17+Greenbrier!D17+'Mardi Gras'!D17</f>
        <v>8199485.5499999914</v>
      </c>
      <c r="E17" s="4">
        <f>Mountaineer!E17+'Charles Town'!E17+Greenbrier!E17+'Mardi Gras'!E17</f>
        <v>1229922.8399999999</v>
      </c>
      <c r="F17" s="4">
        <f>Mountaineer!F17+'Charles Town'!F17+Greenbrier!F17+'Mardi Gras'!F17</f>
        <v>184488.42</v>
      </c>
      <c r="G17" s="4">
        <f>Mountaineer!G17+'Charles Town'!G17+Greenbrier!G17+'Mardi Gras'!G17</f>
        <v>1045434.42</v>
      </c>
      <c r="H17" s="4">
        <f>Mountaineer!H17+'Charles Town'!H17+Greenbrier!H17+'Mardi Gras'!H17</f>
        <v>10454.35</v>
      </c>
      <c r="I17" s="4">
        <f>Mountaineer!I17+'Charles Town'!I17+Greenbrier!I17+'Mardi Gras'!I17</f>
        <v>1034980.0700000001</v>
      </c>
    </row>
    <row r="18" spans="1:9" ht="15" customHeight="1" x14ac:dyDescent="0.25">
      <c r="A18" s="26">
        <f>Mountaineer!A18</f>
        <v>45913</v>
      </c>
      <c r="B18" s="4">
        <f>Mountaineer!B18+'Charles Town'!B18+Greenbrier!B18+'Mardi Gras'!B18</f>
        <v>178391503.74000001</v>
      </c>
      <c r="C18" s="4">
        <f>Mountaineer!C18+'Charles Town'!C18+Greenbrier!C18+'Mardi Gras'!C18</f>
        <v>170431917.99000001</v>
      </c>
      <c r="D18" s="4">
        <f>Mountaineer!D18+'Charles Town'!D18+Greenbrier!D18+'Mardi Gras'!D18</f>
        <v>7959585.7500000037</v>
      </c>
      <c r="E18" s="4">
        <f>Mountaineer!E18+'Charles Town'!E18+Greenbrier!E18+'Mardi Gras'!E18</f>
        <v>1193937.8699999999</v>
      </c>
      <c r="F18" s="4">
        <f>Mountaineer!F18+'Charles Town'!F18+Greenbrier!F18+'Mardi Gras'!F18</f>
        <v>179090.68000000002</v>
      </c>
      <c r="G18" s="4">
        <f>Mountaineer!G18+'Charles Town'!G18+Greenbrier!G18+'Mardi Gras'!G18</f>
        <v>1014847.19</v>
      </c>
      <c r="H18" s="4">
        <f>Mountaineer!H18+'Charles Town'!H18+Greenbrier!H18+'Mardi Gras'!H18</f>
        <v>10148.48</v>
      </c>
      <c r="I18" s="4">
        <f>Mountaineer!I18+'Charles Town'!I18+Greenbrier!I18+'Mardi Gras'!I18</f>
        <v>1004698.71</v>
      </c>
    </row>
    <row r="19" spans="1:9" ht="15" customHeight="1" x14ac:dyDescent="0.25">
      <c r="A19" s="26">
        <f>Mountaineer!A19</f>
        <v>45920</v>
      </c>
      <c r="B19" s="4">
        <f>Mountaineer!B19+'Charles Town'!B19+Greenbrier!B19+'Mardi Gras'!B19</f>
        <v>170012385.58000001</v>
      </c>
      <c r="C19" s="4">
        <f>Mountaineer!C19+'Charles Town'!C19+Greenbrier!C19+'Mardi Gras'!C19</f>
        <v>161884942.98999998</v>
      </c>
      <c r="D19" s="4">
        <f>Mountaineer!D19+'Charles Town'!D19+Greenbrier!D19+'Mardi Gras'!D19</f>
        <v>8127442.5900000408</v>
      </c>
      <c r="E19" s="4">
        <f>Mountaineer!E19+'Charles Town'!E19+Greenbrier!E19+'Mardi Gras'!E19</f>
        <v>1219116.3899999999</v>
      </c>
      <c r="F19" s="4">
        <f>Mountaineer!F19+'Charles Town'!F19+Greenbrier!F19+'Mardi Gras'!F19</f>
        <v>182867.46</v>
      </c>
      <c r="G19" s="4">
        <f>Mountaineer!G19+'Charles Town'!G19+Greenbrier!G19+'Mardi Gras'!G19</f>
        <v>1036248.9299999999</v>
      </c>
      <c r="H19" s="4">
        <f>Mountaineer!H19+'Charles Town'!H19+Greenbrier!H19+'Mardi Gras'!H19</f>
        <v>10362.48</v>
      </c>
      <c r="I19" s="4">
        <f>Mountaineer!I19+'Charles Town'!I19+Greenbrier!I19+'Mardi Gras'!I19</f>
        <v>1025886.45</v>
      </c>
    </row>
    <row r="20" spans="1:9" ht="15" customHeight="1" x14ac:dyDescent="0.25">
      <c r="A20" s="26">
        <f>Mountaineer!A20</f>
        <v>45927</v>
      </c>
      <c r="B20" s="4">
        <f>Mountaineer!B20+'Charles Town'!B20+Greenbrier!B20+'Mardi Gras'!B20</f>
        <v>172375472.97</v>
      </c>
      <c r="C20" s="4">
        <f>Mountaineer!C20+'Charles Town'!C20+Greenbrier!C20+'Mardi Gras'!C20</f>
        <v>164507552.00999999</v>
      </c>
      <c r="D20" s="4">
        <f>Mountaineer!D20+'Charles Town'!D20+Greenbrier!D20+'Mardi Gras'!D20</f>
        <v>7867920.9600000009</v>
      </c>
      <c r="E20" s="4">
        <f>Mountaineer!E20+'Charles Town'!E20+Greenbrier!E20+'Mardi Gras'!E20</f>
        <v>1180188.1399999999</v>
      </c>
      <c r="F20" s="4">
        <f>Mountaineer!F20+'Charles Town'!F20+Greenbrier!F20+'Mardi Gras'!F20</f>
        <v>177028.22</v>
      </c>
      <c r="G20" s="4">
        <f>Mountaineer!G20+'Charles Town'!G20+Greenbrier!G20+'Mardi Gras'!G20</f>
        <v>1003159.9199999999</v>
      </c>
      <c r="H20" s="4">
        <f>Mountaineer!H20+'Charles Town'!H20+Greenbrier!H20+'Mardi Gras'!H20</f>
        <v>10031.599999999999</v>
      </c>
      <c r="I20" s="4">
        <f>Mountaineer!I20+'Charles Town'!I20+Greenbrier!I20+'Mardi Gras'!I20</f>
        <v>993128.32</v>
      </c>
    </row>
    <row r="21" spans="1:9" ht="15" customHeight="1" x14ac:dyDescent="0.25">
      <c r="A21" s="26">
        <f>Mountaineer!A21</f>
        <v>45934</v>
      </c>
      <c r="B21" s="4">
        <f>Mountaineer!B21+'Charles Town'!B21+Greenbrier!B21+'Mardi Gras'!B21</f>
        <v>193712452.66999999</v>
      </c>
      <c r="C21" s="4">
        <f>Mountaineer!C21+'Charles Town'!C21+Greenbrier!C21+'Mardi Gras'!C21</f>
        <v>186186508.98000002</v>
      </c>
      <c r="D21" s="4">
        <f>Mountaineer!D21+'Charles Town'!D21+Greenbrier!D21+'Mardi Gras'!D21</f>
        <v>7525943.6899999864</v>
      </c>
      <c r="E21" s="4">
        <f>Mountaineer!E21+'Charles Town'!E21+Greenbrier!E21+'Mardi Gras'!E21</f>
        <v>1128891.55</v>
      </c>
      <c r="F21" s="4">
        <f>Mountaineer!F21+'Charles Town'!F21+Greenbrier!F21+'Mardi Gras'!F21</f>
        <v>169333.73</v>
      </c>
      <c r="G21" s="4">
        <f>Mountaineer!G21+'Charles Town'!G21+Greenbrier!G21+'Mardi Gras'!G21</f>
        <v>959557.81999999983</v>
      </c>
      <c r="H21" s="4">
        <f>Mountaineer!H21+'Charles Town'!H21+Greenbrier!H21+'Mardi Gras'!H21</f>
        <v>9595.58</v>
      </c>
      <c r="I21" s="4">
        <f>Mountaineer!I21+'Charles Town'!I21+Greenbrier!I21+'Mardi Gras'!I21</f>
        <v>949962.23999999999</v>
      </c>
    </row>
    <row r="22" spans="1:9" ht="15" customHeight="1" x14ac:dyDescent="0.25">
      <c r="A22" s="26">
        <f>Mountaineer!A22</f>
        <v>45941</v>
      </c>
      <c r="B22" s="4">
        <f>Mountaineer!B22+'Charles Town'!B22+Greenbrier!B22+'Mardi Gras'!B22</f>
        <v>187736042.03999999</v>
      </c>
      <c r="C22" s="4">
        <f>Mountaineer!C22+'Charles Town'!C22+Greenbrier!C22+'Mardi Gras'!C22</f>
        <v>180125480.18000001</v>
      </c>
      <c r="D22" s="4">
        <f>Mountaineer!D22+'Charles Town'!D22+Greenbrier!D22+'Mardi Gras'!D22</f>
        <v>7610561.8599999771</v>
      </c>
      <c r="E22" s="4">
        <f>Mountaineer!E22+'Charles Town'!E22+Greenbrier!E22+'Mardi Gras'!E22</f>
        <v>1141584.28</v>
      </c>
      <c r="F22" s="4">
        <f>Mountaineer!F22+'Charles Town'!F22+Greenbrier!F22+'Mardi Gras'!F22</f>
        <v>171237.65</v>
      </c>
      <c r="G22" s="4">
        <f>Mountaineer!G22+'Charles Town'!G22+Greenbrier!G22+'Mardi Gras'!G22</f>
        <v>970346.63</v>
      </c>
      <c r="H22" s="4">
        <f>Mountaineer!H22+'Charles Town'!H22+Greenbrier!H22+'Mardi Gras'!H22</f>
        <v>9703.4599999999991</v>
      </c>
      <c r="I22" s="4">
        <f>Mountaineer!I22+'Charles Town'!I22+Greenbrier!I22+'Mardi Gras'!I22</f>
        <v>960643.17</v>
      </c>
    </row>
    <row r="23" spans="1:9" ht="15" customHeight="1" x14ac:dyDescent="0.25">
      <c r="A23" s="26">
        <f>Mountaineer!A23</f>
        <v>45948</v>
      </c>
      <c r="B23" s="4">
        <f>Mountaineer!B23+'Charles Town'!B23+Greenbrier!B23+'Mardi Gras'!B23</f>
        <v>183846515.24999997</v>
      </c>
      <c r="C23" s="4">
        <f>Mountaineer!C23+'Charles Town'!C23+Greenbrier!C23+'Mardi Gras'!C23</f>
        <v>175705968.84999996</v>
      </c>
      <c r="D23" s="4">
        <f>Mountaineer!D23+'Charles Town'!D23+Greenbrier!D23+'Mardi Gras'!D23</f>
        <v>8140546.3999999911</v>
      </c>
      <c r="E23" s="4">
        <f>Mountaineer!E23+'Charles Town'!E23+Greenbrier!E23+'Mardi Gras'!E23</f>
        <v>1221081.9700000002</v>
      </c>
      <c r="F23" s="4">
        <f>Mountaineer!F23+'Charles Town'!F23+Greenbrier!F23+'Mardi Gras'!F23</f>
        <v>183162.29</v>
      </c>
      <c r="G23" s="4">
        <f>Mountaineer!G23+'Charles Town'!G23+Greenbrier!G23+'Mardi Gras'!G23</f>
        <v>1037919.6799999999</v>
      </c>
      <c r="H23" s="4">
        <f>Mountaineer!H23+'Charles Town'!H23+Greenbrier!H23+'Mardi Gras'!H23</f>
        <v>10379.209999999999</v>
      </c>
      <c r="I23" s="4">
        <f>Mountaineer!I23+'Charles Town'!I23+Greenbrier!I23+'Mardi Gras'!I23</f>
        <v>1027540.47</v>
      </c>
    </row>
    <row r="24" spans="1:9" ht="15" customHeight="1" x14ac:dyDescent="0.25">
      <c r="A24" s="26">
        <f>Mountaineer!A24</f>
        <v>45955</v>
      </c>
      <c r="B24" s="4">
        <f>Mountaineer!B24+'Charles Town'!B24+Greenbrier!B24+'Mardi Gras'!B24</f>
        <v>183236678.19</v>
      </c>
      <c r="C24" s="4">
        <f>Mountaineer!C24+'Charles Town'!C24+Greenbrier!C24+'Mardi Gras'!C24</f>
        <v>175516029.01000002</v>
      </c>
      <c r="D24" s="4">
        <f>Mountaineer!D24+'Charles Town'!D24+Greenbrier!D24+'Mardi Gras'!D24</f>
        <v>7720649.1799999997</v>
      </c>
      <c r="E24" s="4">
        <f>Mountaineer!E24+'Charles Town'!E24+Greenbrier!E24+'Mardi Gras'!E24</f>
        <v>1158097.3600000001</v>
      </c>
      <c r="F24" s="4">
        <f>Mountaineer!F24+'Charles Town'!F24+Greenbrier!F24+'Mardi Gras'!F24</f>
        <v>173714.6</v>
      </c>
      <c r="G24" s="4">
        <f>Mountaineer!G24+'Charles Town'!G24+Greenbrier!G24+'Mardi Gras'!G24</f>
        <v>984382.75999999989</v>
      </c>
      <c r="H24" s="4">
        <f>Mountaineer!H24+'Charles Town'!H24+Greenbrier!H24+'Mardi Gras'!H24</f>
        <v>9843.84</v>
      </c>
      <c r="I24" s="4">
        <f>Mountaineer!I24+'Charles Town'!I24+Greenbrier!I24+'Mardi Gras'!I24</f>
        <v>974538.91999999993</v>
      </c>
    </row>
    <row r="25" spans="1:9" ht="15" customHeight="1" x14ac:dyDescent="0.25">
      <c r="A25" s="26">
        <f>Mountaineer!A25</f>
        <v>45962</v>
      </c>
      <c r="B25" s="4">
        <f>Mountaineer!B25+'Charles Town'!B25+Greenbrier!B25+'Mardi Gras'!B25</f>
        <v>188390305.88999999</v>
      </c>
      <c r="C25" s="4">
        <f>Mountaineer!C25+'Charles Town'!C25+Greenbrier!C25+'Mardi Gras'!C25</f>
        <v>180295723.44</v>
      </c>
      <c r="D25" s="4">
        <f>Mountaineer!D25+'Charles Town'!D25+Greenbrier!D25+'Mardi Gras'!D25</f>
        <v>8094582.450000003</v>
      </c>
      <c r="E25" s="4">
        <f>Mountaineer!E25+'Charles Town'!E25+Greenbrier!E25+'Mardi Gras'!E25</f>
        <v>1214187.3599999999</v>
      </c>
      <c r="F25" s="4">
        <f>Mountaineer!F25+'Charles Town'!F25+Greenbrier!F25+'Mardi Gras'!F25</f>
        <v>182128.10000000003</v>
      </c>
      <c r="G25" s="4">
        <f>Mountaineer!G25+'Charles Town'!G25+Greenbrier!G25+'Mardi Gras'!G25</f>
        <v>1032059.2599999998</v>
      </c>
      <c r="H25" s="4">
        <f>Mountaineer!H25+'Charles Town'!H25+Greenbrier!H25+'Mardi Gras'!H25</f>
        <v>10320.58</v>
      </c>
      <c r="I25" s="4">
        <f>Mountaineer!I25+'Charles Town'!I25+Greenbrier!I25+'Mardi Gras'!I25</f>
        <v>1021738.6799999999</v>
      </c>
    </row>
    <row r="26" spans="1:9" ht="15" customHeight="1" x14ac:dyDescent="0.25">
      <c r="A26" s="26">
        <f>Mountaineer!A26</f>
        <v>45969</v>
      </c>
      <c r="B26" s="4">
        <f>Mountaineer!B26+'Charles Town'!B26+Greenbrier!B26+'Mardi Gras'!B26</f>
        <v>188005906.17000002</v>
      </c>
      <c r="C26" s="4">
        <f>Mountaineer!C26+'Charles Town'!C26+Greenbrier!C26+'Mardi Gras'!C26</f>
        <v>179764606.78</v>
      </c>
      <c r="D26" s="4">
        <f>Mountaineer!D26+'Charles Town'!D26+Greenbrier!D26+'Mardi Gras'!D26</f>
        <v>8241299.3900000006</v>
      </c>
      <c r="E26" s="4">
        <f>Mountaineer!E26+'Charles Town'!E26+Greenbrier!E26+'Mardi Gras'!E26</f>
        <v>1236194.9099999999</v>
      </c>
      <c r="F26" s="4">
        <f>Mountaineer!F26+'Charles Town'!F26+Greenbrier!F26+'Mardi Gras'!F26</f>
        <v>185429.24</v>
      </c>
      <c r="G26" s="4">
        <f>Mountaineer!G26+'Charles Town'!G26+Greenbrier!G26+'Mardi Gras'!G26</f>
        <v>1050765.6700000002</v>
      </c>
      <c r="H26" s="4">
        <f>Mountaineer!H26+'Charles Town'!H26+Greenbrier!H26+'Mardi Gras'!H26</f>
        <v>10507.66</v>
      </c>
      <c r="I26" s="4">
        <f>Mountaineer!I26+'Charles Town'!I26+Greenbrier!I26+'Mardi Gras'!I26</f>
        <v>1040258.01</v>
      </c>
    </row>
    <row r="27" spans="1:9" ht="15" customHeight="1" x14ac:dyDescent="0.25">
      <c r="A27" s="26">
        <f>Mountaineer!A27</f>
        <v>45976</v>
      </c>
      <c r="B27" s="4">
        <f>Mountaineer!B27+'Charles Town'!B27+Greenbrier!B27+'Mardi Gras'!B27</f>
        <v>177793442.73999998</v>
      </c>
      <c r="C27" s="4">
        <f>Mountaineer!C27+'Charles Town'!C27+Greenbrier!C27+'Mardi Gras'!C27</f>
        <v>168981547.43000001</v>
      </c>
      <c r="D27" s="4">
        <f>Mountaineer!D27+'Charles Town'!D27+Greenbrier!D27+'Mardi Gras'!D27</f>
        <v>8811895.3099999987</v>
      </c>
      <c r="E27" s="4">
        <f>Mountaineer!E27+'Charles Town'!E27+Greenbrier!E27+'Mardi Gras'!E27</f>
        <v>1321784.29</v>
      </c>
      <c r="F27" s="4">
        <f>Mountaineer!F27+'Charles Town'!F27+Greenbrier!F27+'Mardi Gras'!F27</f>
        <v>198267.64</v>
      </c>
      <c r="G27" s="4">
        <f>Mountaineer!G27+'Charles Town'!G27+Greenbrier!G27+'Mardi Gras'!G27</f>
        <v>1123516.6499999999</v>
      </c>
      <c r="H27" s="4">
        <f>Mountaineer!H27+'Charles Town'!H27+Greenbrier!H27+'Mardi Gras'!H27</f>
        <v>11235.17</v>
      </c>
      <c r="I27" s="4">
        <f>Mountaineer!I27+'Charles Town'!I27+Greenbrier!I27+'Mardi Gras'!I27</f>
        <v>1112281.48</v>
      </c>
    </row>
    <row r="28" spans="1:9" ht="15" customHeight="1" x14ac:dyDescent="0.25">
      <c r="A28" s="26">
        <f>Mountaineer!A28</f>
        <v>45983</v>
      </c>
      <c r="B28" s="4">
        <f>Mountaineer!B28+'Charles Town'!B28+Greenbrier!B28+'Mardi Gras'!B28</f>
        <v>183235646.39999998</v>
      </c>
      <c r="C28" s="4">
        <f>Mountaineer!C28+'Charles Town'!C28+Greenbrier!C28+'Mardi Gras'!C28</f>
        <v>174906841.47</v>
      </c>
      <c r="D28" s="4">
        <f>Mountaineer!D28+'Charles Town'!D28+Greenbrier!D28+'Mardi Gras'!D28</f>
        <v>8328804.9300000072</v>
      </c>
      <c r="E28" s="4">
        <f>Mountaineer!E28+'Charles Town'!E28+Greenbrier!E28+'Mardi Gras'!E28</f>
        <v>1249320.73</v>
      </c>
      <c r="F28" s="4">
        <f>Mountaineer!F28+'Charles Town'!F28+Greenbrier!F28+'Mardi Gras'!F28</f>
        <v>187398.12</v>
      </c>
      <c r="G28" s="4">
        <f>Mountaineer!G28+'Charles Town'!G28+Greenbrier!G28+'Mardi Gras'!G28</f>
        <v>1061922.6100000001</v>
      </c>
      <c r="H28" s="4">
        <f>Mountaineer!H28+'Charles Town'!H28+Greenbrier!H28+'Mardi Gras'!H28</f>
        <v>10619.23</v>
      </c>
      <c r="I28" s="4">
        <f>Mountaineer!I28+'Charles Town'!I28+Greenbrier!I28+'Mardi Gras'!I28</f>
        <v>1051303.3800000001</v>
      </c>
    </row>
    <row r="29" spans="1:9" ht="15" customHeight="1" x14ac:dyDescent="0.25">
      <c r="A29" s="26">
        <f>Mountaineer!A29</f>
        <v>45990</v>
      </c>
      <c r="B29" s="4">
        <f>Mountaineer!B29+'Charles Town'!B29+Greenbrier!B29+'Mardi Gras'!B29</f>
        <v>199001112.50999999</v>
      </c>
      <c r="C29" s="4">
        <f>Mountaineer!C29+'Charles Town'!C29+Greenbrier!C29+'Mardi Gras'!C29</f>
        <v>189802694.53999999</v>
      </c>
      <c r="D29" s="4">
        <f>Mountaineer!D29+'Charles Town'!D29+Greenbrier!D29+'Mardi Gras'!D29</f>
        <v>9198417.9699999988</v>
      </c>
      <c r="E29" s="4">
        <f>Mountaineer!E29+'Charles Town'!E29+Greenbrier!E29+'Mardi Gras'!E29</f>
        <v>1379762.69</v>
      </c>
      <c r="F29" s="4">
        <f>Mountaineer!F29+'Charles Town'!F29+Greenbrier!F29+'Mardi Gras'!F29</f>
        <v>206964.41</v>
      </c>
      <c r="G29" s="4">
        <f>Mountaineer!G29+'Charles Town'!G29+Greenbrier!G29+'Mardi Gras'!G29</f>
        <v>1172798.28</v>
      </c>
      <c r="H29" s="4">
        <f>Mountaineer!H29+'Charles Town'!H29+Greenbrier!H29+'Mardi Gras'!H29</f>
        <v>11727.99</v>
      </c>
      <c r="I29" s="4">
        <f>Mountaineer!I29+'Charles Town'!I29+Greenbrier!I29+'Mardi Gras'!I29</f>
        <v>1161070.29</v>
      </c>
    </row>
    <row r="30" spans="1:9" x14ac:dyDescent="0.25">
      <c r="E30" s="5"/>
      <c r="F30" s="5"/>
      <c r="G30" s="5"/>
      <c r="H30" s="5"/>
    </row>
    <row r="31" spans="1:9" ht="15" customHeight="1" thickBot="1" x14ac:dyDescent="0.3">
      <c r="B31" s="6">
        <f t="shared" ref="B31:I31" si="0">SUM(B8:B30)</f>
        <v>3844989495.4200001</v>
      </c>
      <c r="C31" s="6">
        <f t="shared" si="0"/>
        <v>3676820913.9200001</v>
      </c>
      <c r="D31" s="6">
        <f t="shared" si="0"/>
        <v>168168581.49999991</v>
      </c>
      <c r="E31" s="6">
        <f t="shared" si="0"/>
        <v>25225287.199999999</v>
      </c>
      <c r="F31" s="6">
        <f t="shared" si="0"/>
        <v>3783793.0800000005</v>
      </c>
      <c r="G31" s="6">
        <f t="shared" si="0"/>
        <v>21441494.120000001</v>
      </c>
      <c r="H31" s="6">
        <f t="shared" si="0"/>
        <v>214414.99</v>
      </c>
      <c r="I31" s="6">
        <f t="shared" si="0"/>
        <v>21227079.129999999</v>
      </c>
    </row>
    <row r="32" spans="1:9" ht="15" customHeight="1" thickTop="1" x14ac:dyDescent="0.25"/>
    <row r="33" spans="1:1" s="12" customFormat="1" ht="15" customHeight="1" x14ac:dyDescent="0.25">
      <c r="A33" s="11" t="s">
        <v>17</v>
      </c>
    </row>
    <row r="34" spans="1:1" s="12" customFormat="1" ht="15" customHeight="1" x14ac:dyDescent="0.25">
      <c r="A34" s="7" t="s">
        <v>14</v>
      </c>
    </row>
    <row r="35" spans="1:1" s="12" customFormat="1" ht="15" customHeight="1" x14ac:dyDescent="0.25">
      <c r="A35" s="7" t="s">
        <v>15</v>
      </c>
    </row>
  </sheetData>
  <mergeCells count="4">
    <mergeCell ref="A1:I1"/>
    <mergeCell ref="A2:I2"/>
    <mergeCell ref="A3:I3"/>
    <mergeCell ref="A4:I4"/>
  </mergeCells>
  <pageMargins left="0.25" right="0.25" top="0.25" bottom="0.25" header="0" footer="0"/>
  <pageSetup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21"/>
  <sheetViews>
    <sheetView zoomScaleNormal="100" workbookViewId="0">
      <pane ySplit="6" topLeftCell="A7" activePane="bottomLeft" state="frozen"/>
      <selection pane="bottomLeft" activeCell="A31" sqref="A31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1" t="s">
        <v>9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8" t="s">
        <v>20</v>
      </c>
      <c r="B4" s="20">
        <v>1183981000.6700003</v>
      </c>
      <c r="C4" s="21">
        <v>1131855123.0200002</v>
      </c>
      <c r="D4" s="20">
        <v>52125877.649999991</v>
      </c>
      <c r="E4" s="20">
        <v>7818881.6899999995</v>
      </c>
      <c r="F4" s="20">
        <v>1172832.27</v>
      </c>
      <c r="G4" s="20">
        <v>6646049.4199999999</v>
      </c>
      <c r="H4" s="22">
        <v>66460.489999999991</v>
      </c>
      <c r="I4" s="20">
        <v>6579588.9299999988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7" t="s">
        <v>18</v>
      </c>
      <c r="B8" s="15">
        <v>19729782.859999999</v>
      </c>
      <c r="C8" s="15">
        <v>18934577.289999999</v>
      </c>
      <c r="D8" s="15">
        <f t="shared" ref="D8" si="0">B8-C8</f>
        <v>795205.5700000003</v>
      </c>
      <c r="E8" s="15">
        <f>ROUND(D8*0.15,2)-0.01</f>
        <v>119280.83</v>
      </c>
      <c r="F8" s="15">
        <f t="shared" ref="F8" si="1">ROUND(E8*0.15,2)</f>
        <v>17892.12</v>
      </c>
      <c r="G8" s="15">
        <f t="shared" ref="G8" si="2">E8-F8</f>
        <v>101388.71</v>
      </c>
      <c r="H8" s="15">
        <f t="shared" ref="H8" si="3">ROUND(G8*0.01,2)</f>
        <v>1013.89</v>
      </c>
      <c r="I8" s="16">
        <f t="shared" ref="I8" si="4">G8-H8</f>
        <v>100374.82</v>
      </c>
    </row>
    <row r="9" spans="1:9" ht="15" customHeight="1" x14ac:dyDescent="0.25">
      <c r="A9" s="27">
        <v>45850</v>
      </c>
      <c r="B9" s="15">
        <v>32525851.890000001</v>
      </c>
      <c r="C9" s="15">
        <v>31395520.690000001</v>
      </c>
      <c r="D9" s="15">
        <f t="shared" ref="D9" si="5">B9-C9</f>
        <v>1130331.1999999993</v>
      </c>
      <c r="E9" s="15">
        <f>ROUND(D9*0.15,2)-0.01</f>
        <v>169549.66999999998</v>
      </c>
      <c r="F9" s="15">
        <f t="shared" ref="F9" si="6">ROUND(E9*0.15,2)</f>
        <v>25432.45</v>
      </c>
      <c r="G9" s="15">
        <f t="shared" ref="G9" si="7">E9-F9</f>
        <v>144117.21999999997</v>
      </c>
      <c r="H9" s="15">
        <f t="shared" ref="H9" si="8">ROUND(G9*0.01,2)</f>
        <v>1441.17</v>
      </c>
      <c r="I9" s="16">
        <f t="shared" ref="I9" si="9">G9-H9</f>
        <v>142676.04999999996</v>
      </c>
    </row>
    <row r="10" spans="1:9" ht="15" customHeight="1" x14ac:dyDescent="0.25">
      <c r="A10" s="27">
        <f t="shared" ref="A10:A15" si="10">A9+7</f>
        <v>45857</v>
      </c>
      <c r="B10" s="15">
        <v>25777641.339999996</v>
      </c>
      <c r="C10" s="15">
        <v>24669763.16</v>
      </c>
      <c r="D10" s="15">
        <f t="shared" ref="D10" si="11">B10-C10</f>
        <v>1107878.179999996</v>
      </c>
      <c r="E10" s="15">
        <f>ROUND(D10*0.15,2)</f>
        <v>166181.73000000001</v>
      </c>
      <c r="F10" s="15">
        <f t="shared" ref="F10" si="12">ROUND(E10*0.15,2)</f>
        <v>24927.26</v>
      </c>
      <c r="G10" s="15">
        <f t="shared" ref="G10" si="13">E10-F10</f>
        <v>141254.47</v>
      </c>
      <c r="H10" s="15">
        <f t="shared" ref="H10" si="14">ROUND(G10*0.01,2)</f>
        <v>1412.54</v>
      </c>
      <c r="I10" s="16">
        <f t="shared" ref="I10" si="15">G10-H10</f>
        <v>139841.93</v>
      </c>
    </row>
    <row r="11" spans="1:9" ht="15" customHeight="1" x14ac:dyDescent="0.25">
      <c r="A11" s="27">
        <f t="shared" si="10"/>
        <v>45864</v>
      </c>
      <c r="B11" s="15">
        <v>26826917.460000001</v>
      </c>
      <c r="C11" s="15">
        <v>25446435.289999999</v>
      </c>
      <c r="D11" s="15">
        <f t="shared" ref="D11" si="16">B11-C11</f>
        <v>1380482.1700000018</v>
      </c>
      <c r="E11" s="15">
        <f>ROUND(D11*0.15,2)-0.01</f>
        <v>207072.31999999998</v>
      </c>
      <c r="F11" s="15">
        <f t="shared" ref="F11" si="17">ROUND(E11*0.15,2)</f>
        <v>31060.85</v>
      </c>
      <c r="G11" s="15">
        <f t="shared" ref="G11" si="18">E11-F11</f>
        <v>176011.46999999997</v>
      </c>
      <c r="H11" s="15">
        <f t="shared" ref="H11" si="19">ROUND(G11*0.01,2)</f>
        <v>1760.11</v>
      </c>
      <c r="I11" s="16">
        <f t="shared" ref="I11" si="20">G11-H11</f>
        <v>174251.36</v>
      </c>
    </row>
    <row r="12" spans="1:9" ht="15" customHeight="1" x14ac:dyDescent="0.25">
      <c r="A12" s="27">
        <f t="shared" si="10"/>
        <v>45871</v>
      </c>
      <c r="B12" s="15">
        <v>29873666.5</v>
      </c>
      <c r="C12" s="15">
        <v>28629587.600000001</v>
      </c>
      <c r="D12" s="15">
        <f t="shared" ref="D12" si="21">B12-C12</f>
        <v>1244078.8999999985</v>
      </c>
      <c r="E12" s="15">
        <f t="shared" ref="E12:E18" si="22">ROUND(D12*0.15,2)</f>
        <v>186611.84</v>
      </c>
      <c r="F12" s="15">
        <f t="shared" ref="F12" si="23">ROUND(E12*0.15,2)</f>
        <v>27991.78</v>
      </c>
      <c r="G12" s="15">
        <f t="shared" ref="G12" si="24">E12-F12</f>
        <v>158620.06</v>
      </c>
      <c r="H12" s="15">
        <f t="shared" ref="H12" si="25">ROUND(G12*0.01,2)</f>
        <v>1586.2</v>
      </c>
      <c r="I12" s="16">
        <f t="shared" ref="I12" si="26">G12-H12</f>
        <v>157033.85999999999</v>
      </c>
    </row>
    <row r="13" spans="1:9" ht="15" customHeight="1" x14ac:dyDescent="0.25">
      <c r="A13" s="27">
        <f t="shared" si="10"/>
        <v>45878</v>
      </c>
      <c r="B13" s="15">
        <v>33729840.140000001</v>
      </c>
      <c r="C13" s="15">
        <v>32399025.350000001</v>
      </c>
      <c r="D13" s="15">
        <f t="shared" ref="D13" si="27">B13-C13</f>
        <v>1330814.7899999991</v>
      </c>
      <c r="E13" s="15">
        <f t="shared" si="22"/>
        <v>199622.22</v>
      </c>
      <c r="F13" s="15">
        <f t="shared" ref="F13" si="28">ROUND(E13*0.15,2)</f>
        <v>29943.33</v>
      </c>
      <c r="G13" s="15">
        <f t="shared" ref="G13" si="29">E13-F13</f>
        <v>169678.89</v>
      </c>
      <c r="H13" s="15">
        <f t="shared" ref="H13" si="30">ROUND(G13*0.01,2)</f>
        <v>1696.79</v>
      </c>
      <c r="I13" s="16">
        <f t="shared" ref="I13" si="31">G13-H13</f>
        <v>167982.1</v>
      </c>
    </row>
    <row r="14" spans="1:9" ht="15" customHeight="1" x14ac:dyDescent="0.25">
      <c r="A14" s="27">
        <f t="shared" si="10"/>
        <v>45885</v>
      </c>
      <c r="B14" s="15">
        <v>28208713.079999998</v>
      </c>
      <c r="C14" s="15">
        <v>26820629.089999996</v>
      </c>
      <c r="D14" s="15">
        <f t="shared" ref="D14" si="32">B14-C14</f>
        <v>1388083.9900000021</v>
      </c>
      <c r="E14" s="15">
        <f t="shared" si="22"/>
        <v>208212.6</v>
      </c>
      <c r="F14" s="15">
        <f t="shared" ref="F14" si="33">ROUND(E14*0.15,2)</f>
        <v>31231.89</v>
      </c>
      <c r="G14" s="15">
        <f t="shared" ref="G14" si="34">E14-F14</f>
        <v>176980.71000000002</v>
      </c>
      <c r="H14" s="15">
        <f t="shared" ref="H14" si="35">ROUND(G14*0.01,2)</f>
        <v>1769.81</v>
      </c>
      <c r="I14" s="16">
        <f t="shared" ref="I14" si="36">G14-H14</f>
        <v>175210.90000000002</v>
      </c>
    </row>
    <row r="15" spans="1:9" ht="15" customHeight="1" x14ac:dyDescent="0.25">
      <c r="A15" s="27">
        <f t="shared" si="10"/>
        <v>45892</v>
      </c>
      <c r="B15" s="15">
        <v>30313880.669999998</v>
      </c>
      <c r="C15" s="15">
        <v>28871448.489999995</v>
      </c>
      <c r="D15" s="15">
        <f t="shared" ref="D15" si="37">B15-C15</f>
        <v>1442432.1800000034</v>
      </c>
      <c r="E15" s="15">
        <f t="shared" si="22"/>
        <v>216364.83</v>
      </c>
      <c r="F15" s="15">
        <f t="shared" ref="F15" si="38">ROUND(E15*0.15,2)</f>
        <v>32454.720000000001</v>
      </c>
      <c r="G15" s="15">
        <f t="shared" ref="G15" si="39">E15-F15</f>
        <v>183910.11</v>
      </c>
      <c r="H15" s="15">
        <f t="shared" ref="H15" si="40">ROUND(G15*0.01,2)</f>
        <v>1839.1</v>
      </c>
      <c r="I15" s="16">
        <f t="shared" ref="I15" si="41">G15-H15</f>
        <v>182071.00999999998</v>
      </c>
    </row>
    <row r="16" spans="1:9" ht="15" customHeight="1" x14ac:dyDescent="0.25">
      <c r="A16" s="27">
        <f t="shared" ref="A16:A29" si="42">A15+7</f>
        <v>45899</v>
      </c>
      <c r="B16" s="15">
        <v>28607266.510000002</v>
      </c>
      <c r="C16" s="15">
        <v>27202508.289999999</v>
      </c>
      <c r="D16" s="15">
        <f t="shared" ref="D16" si="43">B16-C16</f>
        <v>1404758.2200000025</v>
      </c>
      <c r="E16" s="15">
        <f t="shared" si="22"/>
        <v>210713.73</v>
      </c>
      <c r="F16" s="15">
        <f t="shared" ref="F16" si="44">ROUND(E16*0.15,2)</f>
        <v>31607.06</v>
      </c>
      <c r="G16" s="15">
        <f t="shared" ref="G16" si="45">E16-F16</f>
        <v>179106.67</v>
      </c>
      <c r="H16" s="15">
        <f t="shared" ref="H16" si="46">ROUND(G16*0.01,2)</f>
        <v>1791.07</v>
      </c>
      <c r="I16" s="16">
        <f t="shared" ref="I16" si="47">G16-H16</f>
        <v>177315.6</v>
      </c>
    </row>
    <row r="17" spans="1:9" ht="15" customHeight="1" x14ac:dyDescent="0.25">
      <c r="A17" s="27">
        <f t="shared" si="42"/>
        <v>45906</v>
      </c>
      <c r="B17" s="15">
        <v>32300076.179999992</v>
      </c>
      <c r="C17" s="15">
        <v>30808224.99000001</v>
      </c>
      <c r="D17" s="15">
        <f t="shared" ref="D17" si="48">B17-C17</f>
        <v>1491851.1899999827</v>
      </c>
      <c r="E17" s="15">
        <f t="shared" si="22"/>
        <v>223777.68</v>
      </c>
      <c r="F17" s="15">
        <f t="shared" ref="F17" si="49">ROUND(E17*0.15,2)</f>
        <v>33566.65</v>
      </c>
      <c r="G17" s="15">
        <f t="shared" ref="G17" si="50">E17-F17</f>
        <v>190211.03</v>
      </c>
      <c r="H17" s="15">
        <f t="shared" ref="H17" si="51">ROUND(G17*0.01,2)</f>
        <v>1902.11</v>
      </c>
      <c r="I17" s="16">
        <f t="shared" ref="I17" si="52">G17-H17</f>
        <v>188308.92</v>
      </c>
    </row>
    <row r="18" spans="1:9" ht="15" customHeight="1" x14ac:dyDescent="0.25">
      <c r="A18" s="27">
        <f t="shared" si="42"/>
        <v>45913</v>
      </c>
      <c r="B18" s="15">
        <v>29885460.359999999</v>
      </c>
      <c r="C18" s="15">
        <v>28594466.84</v>
      </c>
      <c r="D18" s="15">
        <f t="shared" ref="D18" si="53">B18-C18</f>
        <v>1290993.5199999996</v>
      </c>
      <c r="E18" s="15">
        <f t="shared" si="22"/>
        <v>193649.03</v>
      </c>
      <c r="F18" s="15">
        <f t="shared" ref="F18" si="54">ROUND(E18*0.15,2)</f>
        <v>29047.35</v>
      </c>
      <c r="G18" s="15">
        <f t="shared" ref="G18" si="55">E18-F18</f>
        <v>164601.68</v>
      </c>
      <c r="H18" s="15">
        <f t="shared" ref="H18" si="56">ROUND(G18*0.01,2)</f>
        <v>1646.02</v>
      </c>
      <c r="I18" s="16">
        <f t="shared" ref="I18" si="57">G18-H18</f>
        <v>162955.66</v>
      </c>
    </row>
    <row r="19" spans="1:9" ht="15" customHeight="1" x14ac:dyDescent="0.25">
      <c r="A19" s="27">
        <f t="shared" si="42"/>
        <v>45920</v>
      </c>
      <c r="B19" s="15">
        <v>28862142.910000019</v>
      </c>
      <c r="C19" s="15">
        <v>27525029.50999999</v>
      </c>
      <c r="D19" s="15">
        <f t="shared" ref="D19" si="58">B19-C19</f>
        <v>1337113.4000000283</v>
      </c>
      <c r="E19" s="15">
        <f t="shared" ref="E19" si="59">ROUND(D19*0.15,2)</f>
        <v>200567.01</v>
      </c>
      <c r="F19" s="15">
        <f t="shared" ref="F19" si="60">ROUND(E19*0.15,2)</f>
        <v>30085.05</v>
      </c>
      <c r="G19" s="15">
        <f t="shared" ref="G19" si="61">E19-F19</f>
        <v>170481.96000000002</v>
      </c>
      <c r="H19" s="15">
        <f t="shared" ref="H19" si="62">ROUND(G19*0.01,2)</f>
        <v>1704.82</v>
      </c>
      <c r="I19" s="16">
        <f t="shared" ref="I19" si="63">G19-H19</f>
        <v>168777.14</v>
      </c>
    </row>
    <row r="20" spans="1:9" ht="15" customHeight="1" x14ac:dyDescent="0.25">
      <c r="A20" s="27">
        <f t="shared" si="42"/>
        <v>45927</v>
      </c>
      <c r="B20" s="15">
        <v>31627077.309999995</v>
      </c>
      <c r="C20" s="15">
        <v>30075671.729999997</v>
      </c>
      <c r="D20" s="15">
        <f t="shared" ref="D20" si="64">B20-C20</f>
        <v>1551405.5799999982</v>
      </c>
      <c r="E20" s="15">
        <f t="shared" ref="E20" si="65">ROUND(D20*0.15,2)</f>
        <v>232710.84</v>
      </c>
      <c r="F20" s="15">
        <f t="shared" ref="F20" si="66">ROUND(E20*0.15,2)</f>
        <v>34906.629999999997</v>
      </c>
      <c r="G20" s="15">
        <f t="shared" ref="G20" si="67">E20-F20</f>
        <v>197804.21</v>
      </c>
      <c r="H20" s="15">
        <f t="shared" ref="H20" si="68">ROUND(G20*0.01,2)</f>
        <v>1978.04</v>
      </c>
      <c r="I20" s="16">
        <f t="shared" ref="I20" si="69">G20-H20</f>
        <v>195826.16999999998</v>
      </c>
    </row>
    <row r="21" spans="1:9" ht="15" customHeight="1" x14ac:dyDescent="0.25">
      <c r="A21" s="27">
        <f t="shared" si="42"/>
        <v>45934</v>
      </c>
      <c r="B21" s="15">
        <v>34002750.369999997</v>
      </c>
      <c r="C21" s="15">
        <v>32452221.489999998</v>
      </c>
      <c r="D21" s="15">
        <f t="shared" ref="D21" si="70">B21-C21</f>
        <v>1550528.879999999</v>
      </c>
      <c r="E21" s="15">
        <f t="shared" ref="E21" si="71">ROUND(D21*0.15,2)</f>
        <v>232579.33</v>
      </c>
      <c r="F21" s="15">
        <f t="shared" ref="F21" si="72">ROUND(E21*0.15,2)</f>
        <v>34886.9</v>
      </c>
      <c r="G21" s="15">
        <f t="shared" ref="G21" si="73">E21-F21</f>
        <v>197692.43</v>
      </c>
      <c r="H21" s="15">
        <f t="shared" ref="H21" si="74">ROUND(G21*0.01,2)</f>
        <v>1976.92</v>
      </c>
      <c r="I21" s="16">
        <f t="shared" ref="I21" si="75">G21-H21</f>
        <v>195715.50999999998</v>
      </c>
    </row>
    <row r="22" spans="1:9" ht="15" customHeight="1" x14ac:dyDescent="0.25">
      <c r="A22" s="27">
        <f t="shared" si="42"/>
        <v>45941</v>
      </c>
      <c r="B22" s="15">
        <v>32247860.269999988</v>
      </c>
      <c r="C22" s="15">
        <v>30826329.609999999</v>
      </c>
      <c r="D22" s="15">
        <f t="shared" ref="D22" si="76">B22-C22</f>
        <v>1421530.659999989</v>
      </c>
      <c r="E22" s="15">
        <f>ROUND(D22*0.15,2)-0.01</f>
        <v>213229.59</v>
      </c>
      <c r="F22" s="15">
        <f t="shared" ref="F22" si="77">ROUND(E22*0.15,2)</f>
        <v>31984.44</v>
      </c>
      <c r="G22" s="15">
        <f t="shared" ref="G22" si="78">E22-F22</f>
        <v>181245.15</v>
      </c>
      <c r="H22" s="15">
        <f t="shared" ref="H22" si="79">ROUND(G22*0.01,2)</f>
        <v>1812.45</v>
      </c>
      <c r="I22" s="16">
        <f t="shared" ref="I22" si="80">G22-H22</f>
        <v>179432.69999999998</v>
      </c>
    </row>
    <row r="23" spans="1:9" ht="15" customHeight="1" x14ac:dyDescent="0.25">
      <c r="A23" s="27">
        <f t="shared" si="42"/>
        <v>45948</v>
      </c>
      <c r="B23" s="15">
        <v>35927851.289999984</v>
      </c>
      <c r="C23" s="15">
        <v>34343178.759999983</v>
      </c>
      <c r="D23" s="15">
        <f t="shared" ref="D23" si="81">B23-C23</f>
        <v>1584672.5300000012</v>
      </c>
      <c r="E23" s="15">
        <f t="shared" ref="E23:F25" si="82">ROUND(D23*0.15,2)</f>
        <v>237700.88</v>
      </c>
      <c r="F23" s="15">
        <f t="shared" si="82"/>
        <v>35655.129999999997</v>
      </c>
      <c r="G23" s="15">
        <f t="shared" ref="G23:G28" si="83">E23-F23</f>
        <v>202045.75</v>
      </c>
      <c r="H23" s="15">
        <f t="shared" ref="H23:H28" si="84">ROUND(G23*0.01,2)</f>
        <v>2020.46</v>
      </c>
      <c r="I23" s="16">
        <f t="shared" ref="I23:I28" si="85">G23-H23</f>
        <v>200025.29</v>
      </c>
    </row>
    <row r="24" spans="1:9" ht="15" customHeight="1" x14ac:dyDescent="0.25">
      <c r="A24" s="27">
        <f t="shared" si="42"/>
        <v>45955</v>
      </c>
      <c r="B24" s="15">
        <v>35784742.68</v>
      </c>
      <c r="C24" s="15">
        <v>34391451.549999997</v>
      </c>
      <c r="D24" s="15">
        <f t="shared" ref="D24" si="86">B24-C24</f>
        <v>1393291.1300000027</v>
      </c>
      <c r="E24" s="15">
        <f t="shared" si="82"/>
        <v>208993.67</v>
      </c>
      <c r="F24" s="15">
        <f t="shared" si="82"/>
        <v>31349.05</v>
      </c>
      <c r="G24" s="15">
        <f t="shared" si="83"/>
        <v>177644.62000000002</v>
      </c>
      <c r="H24" s="15">
        <f t="shared" si="84"/>
        <v>1776.45</v>
      </c>
      <c r="I24" s="16">
        <f t="shared" si="85"/>
        <v>175868.17</v>
      </c>
    </row>
    <row r="25" spans="1:9" ht="15" customHeight="1" x14ac:dyDescent="0.25">
      <c r="A25" s="27">
        <f t="shared" si="42"/>
        <v>45962</v>
      </c>
      <c r="B25" s="15">
        <v>36485422.909999996</v>
      </c>
      <c r="C25" s="15">
        <v>34830817.189999998</v>
      </c>
      <c r="D25" s="15">
        <f t="shared" ref="D25" si="87">B25-C25</f>
        <v>1654605.7199999988</v>
      </c>
      <c r="E25" s="15">
        <f t="shared" si="82"/>
        <v>248190.86</v>
      </c>
      <c r="F25" s="15">
        <f t="shared" si="82"/>
        <v>37228.629999999997</v>
      </c>
      <c r="G25" s="15">
        <f t="shared" si="83"/>
        <v>210962.22999999998</v>
      </c>
      <c r="H25" s="15">
        <f t="shared" si="84"/>
        <v>2109.62</v>
      </c>
      <c r="I25" s="16">
        <f t="shared" si="85"/>
        <v>208852.61</v>
      </c>
    </row>
    <row r="26" spans="1:9" ht="15" customHeight="1" x14ac:dyDescent="0.25">
      <c r="A26" s="27">
        <f t="shared" si="42"/>
        <v>45969</v>
      </c>
      <c r="B26" s="15">
        <v>36074261.850000001</v>
      </c>
      <c r="C26" s="15">
        <v>34474720.600000001</v>
      </c>
      <c r="D26" s="15">
        <f t="shared" ref="D26" si="88">B26-C26</f>
        <v>1599541.25</v>
      </c>
      <c r="E26" s="15">
        <f t="shared" ref="E26" si="89">ROUND(D26*0.15,2)</f>
        <v>239931.19</v>
      </c>
      <c r="F26" s="15">
        <f t="shared" ref="F26" si="90">ROUND(E26*0.15,2)</f>
        <v>35989.68</v>
      </c>
      <c r="G26" s="15">
        <f t="shared" si="83"/>
        <v>203941.51</v>
      </c>
      <c r="H26" s="15">
        <f t="shared" si="84"/>
        <v>2039.42</v>
      </c>
      <c r="I26" s="16">
        <f t="shared" si="85"/>
        <v>201902.09</v>
      </c>
    </row>
    <row r="27" spans="1:9" ht="15" customHeight="1" x14ac:dyDescent="0.25">
      <c r="A27" s="27">
        <f t="shared" si="42"/>
        <v>45976</v>
      </c>
      <c r="B27" s="15">
        <v>34688291.659999996</v>
      </c>
      <c r="C27" s="15">
        <v>32887075.699999999</v>
      </c>
      <c r="D27" s="15">
        <f t="shared" ref="D27" si="91">B27-C27</f>
        <v>1801215.9599999972</v>
      </c>
      <c r="E27" s="15">
        <f>ROUND(D27*0.15,2)+0.01</f>
        <v>270182.40000000002</v>
      </c>
      <c r="F27" s="15">
        <f t="shared" ref="F27" si="92">ROUND(E27*0.15,2)</f>
        <v>40527.360000000001</v>
      </c>
      <c r="G27" s="15">
        <f t="shared" si="83"/>
        <v>229655.04000000004</v>
      </c>
      <c r="H27" s="15">
        <f t="shared" si="84"/>
        <v>2296.5500000000002</v>
      </c>
      <c r="I27" s="16">
        <f t="shared" si="85"/>
        <v>227358.49000000005</v>
      </c>
    </row>
    <row r="28" spans="1:9" ht="15" customHeight="1" x14ac:dyDescent="0.25">
      <c r="A28" s="27">
        <f t="shared" si="42"/>
        <v>45983</v>
      </c>
      <c r="B28" s="15">
        <v>32855763.170000002</v>
      </c>
      <c r="C28" s="15">
        <v>31190196.25</v>
      </c>
      <c r="D28" s="15">
        <f t="shared" ref="D28" si="93">B28-C28</f>
        <v>1665566.9200000018</v>
      </c>
      <c r="E28" s="15">
        <f>ROUND(D28*0.15,2)</f>
        <v>249835.04</v>
      </c>
      <c r="F28" s="15">
        <f t="shared" ref="F28" si="94">ROUND(E28*0.15,2)</f>
        <v>37475.26</v>
      </c>
      <c r="G28" s="15">
        <f t="shared" si="83"/>
        <v>212359.78</v>
      </c>
      <c r="H28" s="15">
        <f t="shared" si="84"/>
        <v>2123.6</v>
      </c>
      <c r="I28" s="16">
        <f t="shared" si="85"/>
        <v>210236.18</v>
      </c>
    </row>
    <row r="29" spans="1:9" ht="15" customHeight="1" x14ac:dyDescent="0.25">
      <c r="A29" s="27">
        <f t="shared" si="42"/>
        <v>45990</v>
      </c>
      <c r="B29" s="15">
        <v>37252922.859999999</v>
      </c>
      <c r="C29" s="15">
        <v>35472114.390000001</v>
      </c>
      <c r="D29" s="15">
        <f t="shared" ref="D29" si="95">B29-C29</f>
        <v>1780808.4699999988</v>
      </c>
      <c r="E29" s="15">
        <f>ROUND(D29*0.15,2)-0.01</f>
        <v>267121.26</v>
      </c>
      <c r="F29" s="15">
        <f t="shared" ref="F29" si="96">ROUND(E29*0.15,2)</f>
        <v>40068.19</v>
      </c>
      <c r="G29" s="15">
        <f t="shared" ref="G29" si="97">E29-F29</f>
        <v>227053.07</v>
      </c>
      <c r="H29" s="15">
        <f t="shared" ref="H29" si="98">ROUND(G29*0.01,2)</f>
        <v>2270.5300000000002</v>
      </c>
      <c r="I29" s="16">
        <f t="shared" ref="I29" si="99">G29-H29</f>
        <v>224782.54</v>
      </c>
    </row>
    <row r="30" spans="1:9" ht="15" customHeight="1" x14ac:dyDescent="0.25">
      <c r="B30" s="15"/>
      <c r="C30" s="15"/>
      <c r="D30" s="15"/>
      <c r="E30" s="15"/>
      <c r="F30" s="15"/>
      <c r="G30" s="15"/>
      <c r="H30" s="15"/>
      <c r="I30" s="16"/>
    </row>
    <row r="31" spans="1:9" ht="15" customHeight="1" thickBot="1" x14ac:dyDescent="0.3">
      <c r="B31" s="17">
        <f t="shared" ref="B31:I31" si="100">SUM(B8:B30)</f>
        <v>693588184.26999986</v>
      </c>
      <c r="C31" s="17">
        <f t="shared" si="100"/>
        <v>662240993.86000001</v>
      </c>
      <c r="D31" s="17">
        <f t="shared" si="100"/>
        <v>31347190.41</v>
      </c>
      <c r="E31" s="17">
        <f t="shared" si="100"/>
        <v>4702078.5499999989</v>
      </c>
      <c r="F31" s="17">
        <f t="shared" si="100"/>
        <v>705311.78</v>
      </c>
      <c r="G31" s="17">
        <f t="shared" si="100"/>
        <v>3996766.7699999996</v>
      </c>
      <c r="H31" s="17">
        <f t="shared" si="100"/>
        <v>39967.670000000006</v>
      </c>
      <c r="I31" s="17">
        <f t="shared" si="100"/>
        <v>3956799.1</v>
      </c>
    </row>
    <row r="32" spans="1:9" ht="15" customHeight="1" thickTop="1" x14ac:dyDescent="0.25"/>
    <row r="33" spans="1:1" ht="15" customHeight="1" x14ac:dyDescent="0.25">
      <c r="A33" s="11" t="s">
        <v>17</v>
      </c>
    </row>
    <row r="34" spans="1:1" ht="15" customHeight="1" x14ac:dyDescent="0.25">
      <c r="A34" s="7" t="s">
        <v>14</v>
      </c>
    </row>
    <row r="35" spans="1:1" ht="15" customHeight="1" x14ac:dyDescent="0.25">
      <c r="A35" s="7" t="s">
        <v>15</v>
      </c>
    </row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</sheetData>
  <mergeCells count="2">
    <mergeCell ref="A1:I1"/>
    <mergeCell ref="A6:I6"/>
  </mergeCells>
  <pageMargins left="0.25" right="0.25" top="0.25" bottom="0.25" header="0.25" footer="0"/>
  <pageSetup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5"/>
  <sheetViews>
    <sheetView zoomScaleNormal="100" workbookViewId="0">
      <pane ySplit="6" topLeftCell="A7" activePane="bottomLeft" state="frozen"/>
      <selection pane="bottomLeft" activeCell="A31" sqref="A31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4" t="s">
        <v>16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8" t="s">
        <v>20</v>
      </c>
      <c r="B4" s="20">
        <v>176657627.53999993</v>
      </c>
      <c r="C4" s="21">
        <v>169039155.31999999</v>
      </c>
      <c r="D4" s="20">
        <v>7618472.2200000035</v>
      </c>
      <c r="E4" s="20">
        <v>1142770.8299999996</v>
      </c>
      <c r="F4" s="20">
        <v>171415.63999999996</v>
      </c>
      <c r="G4" s="20">
        <v>971355.18999999983</v>
      </c>
      <c r="H4" s="22">
        <v>9713.5100000000039</v>
      </c>
      <c r="I4" s="20">
        <v>961641.68000000017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7" t="str">
        <f>Mountaineer!A8</f>
        <v>7/5/2025 *</v>
      </c>
      <c r="B8" s="15">
        <v>2428036.3200000003</v>
      </c>
      <c r="C8" s="15">
        <v>2321411.5699999998</v>
      </c>
      <c r="D8" s="15">
        <f t="shared" ref="D8" si="0">B8-C8</f>
        <v>106624.75000000047</v>
      </c>
      <c r="E8" s="15">
        <f t="shared" ref="E8:E14" si="1">ROUND(D8*0.15,2)</f>
        <v>15993.71</v>
      </c>
      <c r="F8" s="15">
        <f t="shared" ref="F8" si="2">ROUND(E8*0.15,2)</f>
        <v>2399.06</v>
      </c>
      <c r="G8" s="15">
        <f t="shared" ref="G8" si="3">E8-F8</f>
        <v>13594.65</v>
      </c>
      <c r="H8" s="15">
        <f t="shared" ref="H8" si="4">ROUND(G8*0.01,2)</f>
        <v>135.94999999999999</v>
      </c>
      <c r="I8" s="16">
        <f t="shared" ref="I8" si="5">G8-H8</f>
        <v>13458.699999999999</v>
      </c>
    </row>
    <row r="9" spans="1:9" ht="15" customHeight="1" x14ac:dyDescent="0.25">
      <c r="A9" s="27">
        <f>Mountaineer!A9</f>
        <v>45850</v>
      </c>
      <c r="B9" s="15">
        <v>2872067.76</v>
      </c>
      <c r="C9" s="15">
        <v>2737627.81</v>
      </c>
      <c r="D9" s="15">
        <f t="shared" ref="D9" si="6">B9-C9</f>
        <v>134439.94999999972</v>
      </c>
      <c r="E9" s="15">
        <f t="shared" si="1"/>
        <v>20165.990000000002</v>
      </c>
      <c r="F9" s="15">
        <f t="shared" ref="F9" si="7">ROUND(E9*0.15,2)</f>
        <v>3024.9</v>
      </c>
      <c r="G9" s="15">
        <f t="shared" ref="G9" si="8">E9-F9</f>
        <v>17141.09</v>
      </c>
      <c r="H9" s="15">
        <f t="shared" ref="H9" si="9">ROUND(G9*0.01,2)</f>
        <v>171.41</v>
      </c>
      <c r="I9" s="16">
        <f t="shared" ref="I9" si="10">G9-H9</f>
        <v>16969.68</v>
      </c>
    </row>
    <row r="10" spans="1:9" ht="15" customHeight="1" x14ac:dyDescent="0.25">
      <c r="A10" s="27">
        <f>Mountaineer!A10</f>
        <v>45857</v>
      </c>
      <c r="B10" s="15">
        <v>2773081.42</v>
      </c>
      <c r="C10" s="15">
        <v>2635210.67</v>
      </c>
      <c r="D10" s="15">
        <f t="shared" ref="D10" si="11">B10-C10</f>
        <v>137870.75</v>
      </c>
      <c r="E10" s="15">
        <f t="shared" si="1"/>
        <v>20680.61</v>
      </c>
      <c r="F10" s="15">
        <f t="shared" ref="F10" si="12">ROUND(E10*0.15,2)</f>
        <v>3102.09</v>
      </c>
      <c r="G10" s="15">
        <f t="shared" ref="G10" si="13">E10-F10</f>
        <v>17578.52</v>
      </c>
      <c r="H10" s="15">
        <f t="shared" ref="H10" si="14">ROUND(G10*0.01,2)</f>
        <v>175.79</v>
      </c>
      <c r="I10" s="16">
        <f t="shared" ref="I10" si="15">G10-H10</f>
        <v>17402.73</v>
      </c>
    </row>
    <row r="11" spans="1:9" ht="15" customHeight="1" x14ac:dyDescent="0.25">
      <c r="A11" s="27">
        <f>Mountaineer!A11</f>
        <v>45864</v>
      </c>
      <c r="B11" s="15">
        <v>2611630.98</v>
      </c>
      <c r="C11" s="15">
        <v>2480618.2700000005</v>
      </c>
      <c r="D11" s="15">
        <f t="shared" ref="D11" si="16">B11-C11</f>
        <v>131012.7099999995</v>
      </c>
      <c r="E11" s="15">
        <f t="shared" si="1"/>
        <v>19651.91</v>
      </c>
      <c r="F11" s="15">
        <f t="shared" ref="F11" si="17">ROUND(E11*0.15,2)</f>
        <v>2947.79</v>
      </c>
      <c r="G11" s="15">
        <f t="shared" ref="G11" si="18">E11-F11</f>
        <v>16704.12</v>
      </c>
      <c r="H11" s="15">
        <f t="shared" ref="H11" si="19">ROUND(G11*0.01,2)</f>
        <v>167.04</v>
      </c>
      <c r="I11" s="16">
        <f t="shared" ref="I11" si="20">G11-H11</f>
        <v>16537.079999999998</v>
      </c>
    </row>
    <row r="12" spans="1:9" ht="15" customHeight="1" x14ac:dyDescent="0.25">
      <c r="A12" s="27">
        <f>Mountaineer!A12</f>
        <v>45871</v>
      </c>
      <c r="B12" s="15">
        <v>3298951.18</v>
      </c>
      <c r="C12" s="15">
        <v>3152430.7500000005</v>
      </c>
      <c r="D12" s="15">
        <f t="shared" ref="D12" si="21">B12-C12</f>
        <v>146520.4299999997</v>
      </c>
      <c r="E12" s="15">
        <f t="shared" si="1"/>
        <v>21978.06</v>
      </c>
      <c r="F12" s="15">
        <f t="shared" ref="F12" si="22">ROUND(E12*0.15,2)</f>
        <v>3296.71</v>
      </c>
      <c r="G12" s="15">
        <f t="shared" ref="G12" si="23">E12-F12</f>
        <v>18681.350000000002</v>
      </c>
      <c r="H12" s="15">
        <f t="shared" ref="H12" si="24">ROUND(G12*0.01,2)</f>
        <v>186.81</v>
      </c>
      <c r="I12" s="16">
        <f t="shared" ref="I12" si="25">G12-H12</f>
        <v>18494.54</v>
      </c>
    </row>
    <row r="13" spans="1:9" ht="15" customHeight="1" x14ac:dyDescent="0.25">
      <c r="A13" s="27">
        <f>Mountaineer!A13</f>
        <v>45878</v>
      </c>
      <c r="B13" s="15">
        <v>2713678.75</v>
      </c>
      <c r="C13" s="15">
        <v>2622163.15</v>
      </c>
      <c r="D13" s="15">
        <f t="shared" ref="D13" si="26">B13-C13</f>
        <v>91515.600000000093</v>
      </c>
      <c r="E13" s="15">
        <f t="shared" si="1"/>
        <v>13727.34</v>
      </c>
      <c r="F13" s="15">
        <f t="shared" ref="F13" si="27">ROUND(E13*0.15,2)</f>
        <v>2059.1</v>
      </c>
      <c r="G13" s="15">
        <f t="shared" ref="G13" si="28">E13-F13</f>
        <v>11668.24</v>
      </c>
      <c r="H13" s="15">
        <f t="shared" ref="H13" si="29">ROUND(G13*0.01,2)</f>
        <v>116.68</v>
      </c>
      <c r="I13" s="16">
        <f t="shared" ref="I13" si="30">G13-H13</f>
        <v>11551.56</v>
      </c>
    </row>
    <row r="14" spans="1:9" ht="15" customHeight="1" x14ac:dyDescent="0.25">
      <c r="A14" s="27">
        <f>Mountaineer!A14</f>
        <v>45885</v>
      </c>
      <c r="B14" s="15">
        <v>3168629.3499999996</v>
      </c>
      <c r="C14" s="15">
        <v>3024888.5100000002</v>
      </c>
      <c r="D14" s="15">
        <f t="shared" ref="D14" si="31">B14-C14</f>
        <v>143740.83999999939</v>
      </c>
      <c r="E14" s="15">
        <f t="shared" si="1"/>
        <v>21561.13</v>
      </c>
      <c r="F14" s="15">
        <f t="shared" ref="F14" si="32">ROUND(E14*0.15,2)</f>
        <v>3234.17</v>
      </c>
      <c r="G14" s="15">
        <f t="shared" ref="G14" si="33">E14-F14</f>
        <v>18326.96</v>
      </c>
      <c r="H14" s="15">
        <f t="shared" ref="H14" si="34">ROUND(G14*0.01,2)</f>
        <v>183.27</v>
      </c>
      <c r="I14" s="16">
        <f t="shared" ref="I14" si="35">G14-H14</f>
        <v>18143.689999999999</v>
      </c>
    </row>
    <row r="15" spans="1:9" ht="15" customHeight="1" x14ac:dyDescent="0.25">
      <c r="A15" s="27">
        <f>Mountaineer!A15</f>
        <v>45892</v>
      </c>
      <c r="B15" s="15">
        <v>2857102.13</v>
      </c>
      <c r="C15" s="15">
        <v>2718758.4899999998</v>
      </c>
      <c r="D15" s="15">
        <f t="shared" ref="D15" si="36">B15-C15</f>
        <v>138343.64000000013</v>
      </c>
      <c r="E15" s="15">
        <f t="shared" ref="E15" si="37">ROUND(D15*0.15,2)</f>
        <v>20751.55</v>
      </c>
      <c r="F15" s="15">
        <f t="shared" ref="F15" si="38">ROUND(E15*0.15,2)</f>
        <v>3112.73</v>
      </c>
      <c r="G15" s="15">
        <f t="shared" ref="G15" si="39">E15-F15</f>
        <v>17638.82</v>
      </c>
      <c r="H15" s="15">
        <f t="shared" ref="H15" si="40">ROUND(G15*0.01,2)</f>
        <v>176.39</v>
      </c>
      <c r="I15" s="16">
        <f t="shared" ref="I15" si="41">G15-H15</f>
        <v>17462.43</v>
      </c>
    </row>
    <row r="16" spans="1:9" ht="15" customHeight="1" x14ac:dyDescent="0.25">
      <c r="A16" s="27">
        <f>Mountaineer!A16</f>
        <v>45899</v>
      </c>
      <c r="B16" s="15">
        <v>2955176.45</v>
      </c>
      <c r="C16" s="15">
        <v>2774601.0999999996</v>
      </c>
      <c r="D16" s="15">
        <f t="shared" ref="D16" si="42">B16-C16</f>
        <v>180575.35000000056</v>
      </c>
      <c r="E16" s="15">
        <f t="shared" ref="E16" si="43">ROUND(D16*0.15,2)</f>
        <v>27086.3</v>
      </c>
      <c r="F16" s="15">
        <f t="shared" ref="F16" si="44">ROUND(E16*0.15,2)</f>
        <v>4062.95</v>
      </c>
      <c r="G16" s="15">
        <f t="shared" ref="G16" si="45">E16-F16</f>
        <v>23023.35</v>
      </c>
      <c r="H16" s="15">
        <f t="shared" ref="H16" si="46">ROUND(G16*0.01,2)</f>
        <v>230.23</v>
      </c>
      <c r="I16" s="16">
        <f t="shared" ref="I16" si="47">G16-H16</f>
        <v>22793.119999999999</v>
      </c>
    </row>
    <row r="17" spans="1:9" ht="15" customHeight="1" x14ac:dyDescent="0.25">
      <c r="A17" s="27">
        <f>Mountaineer!A17</f>
        <v>45906</v>
      </c>
      <c r="B17" s="15">
        <v>2760544.92</v>
      </c>
      <c r="C17" s="15">
        <v>2661827.02</v>
      </c>
      <c r="D17" s="15">
        <f t="shared" ref="D17" si="48">B17-C17</f>
        <v>98717.899999999907</v>
      </c>
      <c r="E17" s="15">
        <f t="shared" ref="E17" si="49">ROUND(D17*0.15,2)</f>
        <v>14807.69</v>
      </c>
      <c r="F17" s="15">
        <f t="shared" ref="F17" si="50">ROUND(E17*0.15,2)</f>
        <v>2221.15</v>
      </c>
      <c r="G17" s="15">
        <f t="shared" ref="G17" si="51">E17-F17</f>
        <v>12586.54</v>
      </c>
      <c r="H17" s="15">
        <f t="shared" ref="H17" si="52">ROUND(G17*0.01,2)</f>
        <v>125.87</v>
      </c>
      <c r="I17" s="16">
        <f t="shared" ref="I17" si="53">G17-H17</f>
        <v>12460.67</v>
      </c>
    </row>
    <row r="18" spans="1:9" ht="15" customHeight="1" x14ac:dyDescent="0.25">
      <c r="A18" s="27">
        <f>Mountaineer!A18</f>
        <v>45913</v>
      </c>
      <c r="B18" s="15">
        <v>14650239.74</v>
      </c>
      <c r="C18" s="15">
        <v>13925296.709999999</v>
      </c>
      <c r="D18" s="15">
        <f t="shared" ref="D18" si="54">B18-C18</f>
        <v>724943.03000000119</v>
      </c>
      <c r="E18" s="15">
        <f t="shared" ref="E18" si="55">ROUND(D18*0.15,2)</f>
        <v>108741.45</v>
      </c>
      <c r="F18" s="15">
        <f t="shared" ref="F18" si="56">ROUND(E18*0.15,2)</f>
        <v>16311.22</v>
      </c>
      <c r="G18" s="15">
        <f t="shared" ref="G18" si="57">E18-F18</f>
        <v>92430.23</v>
      </c>
      <c r="H18" s="15">
        <f t="shared" ref="H18" si="58">ROUND(G18*0.01,2)</f>
        <v>924.3</v>
      </c>
      <c r="I18" s="16">
        <f t="shared" ref="I18" si="59">G18-H18</f>
        <v>91505.93</v>
      </c>
    </row>
    <row r="19" spans="1:9" ht="15" customHeight="1" x14ac:dyDescent="0.25">
      <c r="A19" s="27">
        <f>Mountaineer!A19</f>
        <v>45920</v>
      </c>
      <c r="B19" s="15">
        <v>39570949.840000004</v>
      </c>
      <c r="C19" s="15">
        <v>37644124.990000002</v>
      </c>
      <c r="D19" s="15">
        <f t="shared" ref="D19" si="60">B19-C19</f>
        <v>1926824.8500000015</v>
      </c>
      <c r="E19" s="15">
        <f t="shared" ref="E19" si="61">ROUND(D19*0.15,2)</f>
        <v>289023.73</v>
      </c>
      <c r="F19" s="15">
        <f t="shared" ref="F19" si="62">ROUND(E19*0.15,2)</f>
        <v>43353.56</v>
      </c>
      <c r="G19" s="15">
        <f t="shared" ref="G19" si="63">E19-F19</f>
        <v>245670.16999999998</v>
      </c>
      <c r="H19" s="15">
        <f t="shared" ref="H19" si="64">ROUND(G19*0.01,2)</f>
        <v>2456.6999999999998</v>
      </c>
      <c r="I19" s="16">
        <f t="shared" ref="I19" si="65">G19-H19</f>
        <v>243213.46999999997</v>
      </c>
    </row>
    <row r="20" spans="1:9" ht="15" customHeight="1" x14ac:dyDescent="0.25">
      <c r="A20" s="27">
        <f>Mountaineer!A20</f>
        <v>45927</v>
      </c>
      <c r="B20" s="15">
        <v>39868544.299999997</v>
      </c>
      <c r="C20" s="15">
        <v>38456584.710000001</v>
      </c>
      <c r="D20" s="15">
        <f t="shared" ref="D20" si="66">B20-C20</f>
        <v>1411959.5899999961</v>
      </c>
      <c r="E20" s="15">
        <f t="shared" ref="E20" si="67">ROUND(D20*0.15,2)</f>
        <v>211793.94</v>
      </c>
      <c r="F20" s="15">
        <f t="shared" ref="F20" si="68">ROUND(E20*0.15,2)</f>
        <v>31769.09</v>
      </c>
      <c r="G20" s="15">
        <f t="shared" ref="G20" si="69">E20-F20</f>
        <v>180024.85</v>
      </c>
      <c r="H20" s="15">
        <f t="shared" ref="H20" si="70">ROUND(G20*0.01,2)</f>
        <v>1800.25</v>
      </c>
      <c r="I20" s="16">
        <f t="shared" ref="I20" si="71">G20-H20</f>
        <v>178224.6</v>
      </c>
    </row>
    <row r="21" spans="1:9" ht="15" customHeight="1" x14ac:dyDescent="0.25">
      <c r="A21" s="27">
        <f>Mountaineer!A21</f>
        <v>45934</v>
      </c>
      <c r="B21" s="15">
        <v>45559469.909999996</v>
      </c>
      <c r="C21" s="15">
        <v>43729731.140000001</v>
      </c>
      <c r="D21" s="15">
        <f t="shared" ref="D21" si="72">B21-C21</f>
        <v>1829738.7699999958</v>
      </c>
      <c r="E21" s="15">
        <f>ROUND(D21*0.15,2)-0.01</f>
        <v>274460.81</v>
      </c>
      <c r="F21" s="15">
        <f t="shared" ref="F21" si="73">ROUND(E21*0.15,2)</f>
        <v>41169.120000000003</v>
      </c>
      <c r="G21" s="15">
        <f t="shared" ref="G21" si="74">E21-F21</f>
        <v>233291.69</v>
      </c>
      <c r="H21" s="15">
        <f t="shared" ref="H21" si="75">ROUND(G21*0.01,2)</f>
        <v>2332.92</v>
      </c>
      <c r="I21" s="16">
        <f t="shared" ref="I21" si="76">G21-H21</f>
        <v>230958.77</v>
      </c>
    </row>
    <row r="22" spans="1:9" ht="15" customHeight="1" x14ac:dyDescent="0.25">
      <c r="A22" s="27">
        <f>Mountaineer!A22</f>
        <v>45941</v>
      </c>
      <c r="B22" s="15">
        <v>44559228.620000005</v>
      </c>
      <c r="C22" s="15">
        <v>42858952.250000007</v>
      </c>
      <c r="D22" s="15">
        <f t="shared" ref="D22" si="77">B22-C22</f>
        <v>1700276.3699999973</v>
      </c>
      <c r="E22" s="15">
        <f>ROUND(D22*0.15,2)</f>
        <v>255041.46</v>
      </c>
      <c r="F22" s="15">
        <f t="shared" ref="F22" si="78">ROUND(E22*0.15,2)</f>
        <v>38256.22</v>
      </c>
      <c r="G22" s="15">
        <f t="shared" ref="G22" si="79">E22-F22</f>
        <v>216785.24</v>
      </c>
      <c r="H22" s="15">
        <f t="shared" ref="H22" si="80">ROUND(G22*0.01,2)</f>
        <v>2167.85</v>
      </c>
      <c r="I22" s="16">
        <f t="shared" ref="I22" si="81">G22-H22</f>
        <v>214617.38999999998</v>
      </c>
    </row>
    <row r="23" spans="1:9" ht="15" customHeight="1" x14ac:dyDescent="0.25">
      <c r="A23" s="27">
        <f>Mountaineer!A23</f>
        <v>45948</v>
      </c>
      <c r="B23" s="15">
        <v>44045370.259999998</v>
      </c>
      <c r="C23" s="15">
        <v>42249969.670000002</v>
      </c>
      <c r="D23" s="15">
        <f t="shared" ref="D23" si="82">B23-C23</f>
        <v>1795400.5899999961</v>
      </c>
      <c r="E23" s="15">
        <f>ROUND(D23*0.15,2)</f>
        <v>269310.09000000003</v>
      </c>
      <c r="F23" s="15">
        <f t="shared" ref="F23" si="83">ROUND(E23*0.15,2)</f>
        <v>40396.51</v>
      </c>
      <c r="G23" s="15">
        <f t="shared" ref="G23" si="84">E23-F23</f>
        <v>228913.58000000002</v>
      </c>
      <c r="H23" s="15">
        <f t="shared" ref="H23" si="85">ROUND(G23*0.01,2)</f>
        <v>2289.14</v>
      </c>
      <c r="I23" s="16">
        <f t="shared" ref="I23" si="86">G23-H23</f>
        <v>226624.44</v>
      </c>
    </row>
    <row r="24" spans="1:9" ht="15" customHeight="1" x14ac:dyDescent="0.25">
      <c r="A24" s="27">
        <f>Mountaineer!A24</f>
        <v>45955</v>
      </c>
      <c r="B24" s="15">
        <v>42109345</v>
      </c>
      <c r="C24" s="15">
        <v>40168767.780000001</v>
      </c>
      <c r="D24" s="15">
        <f t="shared" ref="D24" si="87">B24-C24</f>
        <v>1940577.2199999988</v>
      </c>
      <c r="E24" s="15">
        <f>ROUND(D24*0.15,2)-0.02</f>
        <v>291086.56</v>
      </c>
      <c r="F24" s="15">
        <f t="shared" ref="F24" si="88">ROUND(E24*0.15,2)</f>
        <v>43662.98</v>
      </c>
      <c r="G24" s="15">
        <f t="shared" ref="G24" si="89">E24-F24</f>
        <v>247423.58</v>
      </c>
      <c r="H24" s="15">
        <f t="shared" ref="H24" si="90">ROUND(G24*0.01,2)</f>
        <v>2474.2399999999998</v>
      </c>
      <c r="I24" s="16">
        <f t="shared" ref="I24" si="91">G24-H24</f>
        <v>244949.34</v>
      </c>
    </row>
    <row r="25" spans="1:9" ht="15" customHeight="1" x14ac:dyDescent="0.25">
      <c r="A25" s="27">
        <f>Mountaineer!A25</f>
        <v>45962</v>
      </c>
      <c r="B25" s="15">
        <v>45158164.32</v>
      </c>
      <c r="C25" s="15">
        <v>43020035.689999998</v>
      </c>
      <c r="D25" s="15">
        <f t="shared" ref="D25" si="92">B25-C25</f>
        <v>2138128.6300000027</v>
      </c>
      <c r="E25" s="15">
        <f>ROUND(D25*0.15,2)</f>
        <v>320719.28999999998</v>
      </c>
      <c r="F25" s="15">
        <f t="shared" ref="F25" si="93">ROUND(E25*0.15,2)</f>
        <v>48107.89</v>
      </c>
      <c r="G25" s="15">
        <f t="shared" ref="G25" si="94">E25-F25</f>
        <v>272611.39999999997</v>
      </c>
      <c r="H25" s="15">
        <f t="shared" ref="H25" si="95">ROUND(G25*0.01,2)</f>
        <v>2726.11</v>
      </c>
      <c r="I25" s="16">
        <f t="shared" ref="I25" si="96">G25-H25</f>
        <v>269885.28999999998</v>
      </c>
    </row>
    <row r="26" spans="1:9" ht="15" customHeight="1" x14ac:dyDescent="0.25">
      <c r="A26" s="27">
        <f>Mountaineer!A26</f>
        <v>45969</v>
      </c>
      <c r="B26" s="15">
        <v>49313357.200000003</v>
      </c>
      <c r="C26" s="15">
        <v>47477135.07</v>
      </c>
      <c r="D26" s="15">
        <f t="shared" ref="D26" si="97">B26-C26</f>
        <v>1836222.1300000027</v>
      </c>
      <c r="E26" s="15">
        <f>ROUND(D26*0.15,2)</f>
        <v>275433.32</v>
      </c>
      <c r="F26" s="15">
        <f t="shared" ref="F26" si="98">ROUND(E26*0.15,2)</f>
        <v>41315</v>
      </c>
      <c r="G26" s="15">
        <f t="shared" ref="G26" si="99">E26-F26</f>
        <v>234118.32</v>
      </c>
      <c r="H26" s="15">
        <f t="shared" ref="H26" si="100">ROUND(G26*0.01,2)</f>
        <v>2341.1799999999998</v>
      </c>
      <c r="I26" s="16">
        <f t="shared" ref="I26" si="101">G26-H26</f>
        <v>231777.14</v>
      </c>
    </row>
    <row r="27" spans="1:9" ht="15" customHeight="1" x14ac:dyDescent="0.25">
      <c r="A27" s="27">
        <f>Mountaineer!A27</f>
        <v>45976</v>
      </c>
      <c r="B27" s="15">
        <v>46394256.259999998</v>
      </c>
      <c r="C27" s="15">
        <v>44204084.479999997</v>
      </c>
      <c r="D27" s="15">
        <f t="shared" ref="D27" si="102">B27-C27</f>
        <v>2190171.7800000012</v>
      </c>
      <c r="E27" s="15">
        <f>ROUND(D27*0.15,2)-0.01</f>
        <v>328525.76</v>
      </c>
      <c r="F27" s="15">
        <f t="shared" ref="F27" si="103">ROUND(E27*0.15,2)</f>
        <v>49278.86</v>
      </c>
      <c r="G27" s="15">
        <f t="shared" ref="G27" si="104">E27-F27</f>
        <v>279246.90000000002</v>
      </c>
      <c r="H27" s="15">
        <f t="shared" ref="H27" si="105">ROUND(G27*0.01,2)</f>
        <v>2792.47</v>
      </c>
      <c r="I27" s="16">
        <f t="shared" ref="I27" si="106">G27-H27</f>
        <v>276454.43000000005</v>
      </c>
    </row>
    <row r="28" spans="1:9" ht="15" customHeight="1" x14ac:dyDescent="0.25">
      <c r="A28" s="27">
        <f>Mountaineer!A28</f>
        <v>45983</v>
      </c>
      <c r="B28" s="15">
        <v>47799400.170000002</v>
      </c>
      <c r="C28" s="15">
        <v>45895412.539999999</v>
      </c>
      <c r="D28" s="15">
        <f t="shared" ref="D28" si="107">B28-C28</f>
        <v>1903987.6300000027</v>
      </c>
      <c r="E28" s="15">
        <f>ROUND(D28*0.15,2)</f>
        <v>285598.14</v>
      </c>
      <c r="F28" s="15">
        <f t="shared" ref="F28" si="108">ROUND(E28*0.15,2)</f>
        <v>42839.72</v>
      </c>
      <c r="G28" s="15">
        <f t="shared" ref="G28" si="109">E28-F28</f>
        <v>242758.42</v>
      </c>
      <c r="H28" s="15">
        <f t="shared" ref="H28" si="110">ROUND(G28*0.01,2)</f>
        <v>2427.58</v>
      </c>
      <c r="I28" s="16">
        <f t="shared" ref="I28" si="111">G28-H28</f>
        <v>240330.84000000003</v>
      </c>
    </row>
    <row r="29" spans="1:9" ht="15" customHeight="1" x14ac:dyDescent="0.25">
      <c r="A29" s="27">
        <f>Mountaineer!A29</f>
        <v>45990</v>
      </c>
      <c r="B29" s="15">
        <v>53040851.659999996</v>
      </c>
      <c r="C29" s="15">
        <v>50756282.100000001</v>
      </c>
      <c r="D29" s="15">
        <f t="shared" ref="D29" si="112">B29-C29</f>
        <v>2284569.5599999949</v>
      </c>
      <c r="E29" s="15">
        <f>ROUND(D29*0.15,2)+0.01</f>
        <v>342685.44</v>
      </c>
      <c r="F29" s="15">
        <f t="shared" ref="F29" si="113">ROUND(E29*0.15,2)</f>
        <v>51402.82</v>
      </c>
      <c r="G29" s="15">
        <f t="shared" ref="G29" si="114">E29-F29</f>
        <v>291282.62</v>
      </c>
      <c r="H29" s="15">
        <f t="shared" ref="H29" si="115">ROUND(G29*0.01,2)</f>
        <v>2912.83</v>
      </c>
      <c r="I29" s="16">
        <f t="shared" ref="I29" si="116">G29-H29</f>
        <v>288369.78999999998</v>
      </c>
    </row>
    <row r="30" spans="1:9" ht="15" customHeight="1" x14ac:dyDescent="0.25">
      <c r="B30" s="15"/>
      <c r="C30" s="15"/>
      <c r="D30" s="15"/>
      <c r="E30" s="15"/>
      <c r="F30" s="15"/>
      <c r="G30" s="15"/>
      <c r="H30" s="15"/>
      <c r="I30" s="16"/>
    </row>
    <row r="31" spans="1:9" ht="15" customHeight="1" thickBot="1" x14ac:dyDescent="0.3">
      <c r="B31" s="17">
        <f t="shared" ref="B31:I31" si="117">SUM(B8:B30)</f>
        <v>540508076.53999996</v>
      </c>
      <c r="C31" s="17">
        <f t="shared" si="117"/>
        <v>517515914.47000009</v>
      </c>
      <c r="D31" s="17">
        <f t="shared" si="117"/>
        <v>22992162.069999993</v>
      </c>
      <c r="E31" s="17">
        <f t="shared" si="117"/>
        <v>3448824.2800000003</v>
      </c>
      <c r="F31" s="17">
        <f t="shared" si="117"/>
        <v>517323.63999999996</v>
      </c>
      <c r="G31" s="17">
        <f t="shared" si="117"/>
        <v>2931500.64</v>
      </c>
      <c r="H31" s="17">
        <f t="shared" si="117"/>
        <v>29315.010000000002</v>
      </c>
      <c r="I31" s="17">
        <f t="shared" si="117"/>
        <v>2902185.63</v>
      </c>
    </row>
    <row r="32" spans="1:9" ht="15" customHeight="1" thickTop="1" x14ac:dyDescent="0.25"/>
    <row r="33" spans="1:1" ht="15" customHeight="1" x14ac:dyDescent="0.25">
      <c r="A33" s="11" t="s">
        <v>17</v>
      </c>
    </row>
    <row r="34" spans="1:1" ht="15" customHeight="1" x14ac:dyDescent="0.25">
      <c r="A34" s="7" t="s">
        <v>14</v>
      </c>
    </row>
    <row r="35" spans="1:1" ht="15" customHeight="1" x14ac:dyDescent="0.25">
      <c r="A35" s="7" t="s">
        <v>15</v>
      </c>
    </row>
  </sheetData>
  <mergeCells count="2">
    <mergeCell ref="A1:I1"/>
    <mergeCell ref="A6:I6"/>
  </mergeCells>
  <pageMargins left="0.25" right="0.25" top="0.25" bottom="0.25" header="0" footer="0"/>
  <pageSetup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5"/>
  <sheetViews>
    <sheetView zoomScaleNormal="100" workbookViewId="0">
      <pane ySplit="6" topLeftCell="A7" activePane="bottomLeft" state="frozen"/>
      <selection pane="bottomLeft" activeCell="A31" sqref="A31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6" width="14.7109375" style="12" customWidth="1"/>
    <col min="7" max="7" width="15.28515625" style="12" bestFit="1" customWidth="1"/>
    <col min="8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1" t="s">
        <v>7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8" t="s">
        <v>20</v>
      </c>
      <c r="B4" s="20">
        <v>2839382814.5500007</v>
      </c>
      <c r="C4" s="21">
        <v>2730742723.6399994</v>
      </c>
      <c r="D4" s="20">
        <v>108640090.90999997</v>
      </c>
      <c r="E4" s="20">
        <v>16296013.679999996</v>
      </c>
      <c r="F4" s="20">
        <v>2444402.06</v>
      </c>
      <c r="G4" s="20">
        <v>13851611.620000003</v>
      </c>
      <c r="H4" s="22">
        <v>138516.17000000004</v>
      </c>
      <c r="I4" s="20">
        <v>13713095.449999999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7" t="str">
        <f>Mountaineer!A8</f>
        <v>7/5/2025 *</v>
      </c>
      <c r="B8" s="15">
        <v>49635361.239999995</v>
      </c>
      <c r="C8" s="15">
        <v>47739448.770000003</v>
      </c>
      <c r="D8" s="15">
        <f t="shared" ref="D8" si="0">B8-C8</f>
        <v>1895912.4699999914</v>
      </c>
      <c r="E8" s="15">
        <f>ROUND(D8*0.15,2)+0.01</f>
        <v>284386.88</v>
      </c>
      <c r="F8" s="15">
        <f t="shared" ref="F8" si="1">ROUND(E8*0.15,2)</f>
        <v>42658.03</v>
      </c>
      <c r="G8" s="15">
        <f t="shared" ref="G8" si="2">E8-F8</f>
        <v>241728.85</v>
      </c>
      <c r="H8" s="15">
        <f t="shared" ref="H8" si="3">ROUND(G8*0.01,2)</f>
        <v>2417.29</v>
      </c>
      <c r="I8" s="16">
        <f t="shared" ref="I8" si="4">G8-H8</f>
        <v>239311.56</v>
      </c>
    </row>
    <row r="9" spans="1:9" ht="15" customHeight="1" x14ac:dyDescent="0.25">
      <c r="A9" s="27">
        <f>Mountaineer!A9</f>
        <v>45850</v>
      </c>
      <c r="B9" s="15">
        <v>53008708.140000001</v>
      </c>
      <c r="C9" s="15">
        <v>50667669.82</v>
      </c>
      <c r="D9" s="15">
        <f t="shared" ref="D9" si="5">B9-C9</f>
        <v>2341038.3200000003</v>
      </c>
      <c r="E9" s="15">
        <f>ROUND(D9*0.15,2)</f>
        <v>351155.75</v>
      </c>
      <c r="F9" s="15">
        <f t="shared" ref="F9" si="6">ROUND(E9*0.15,2)</f>
        <v>52673.36</v>
      </c>
      <c r="G9" s="15">
        <f t="shared" ref="G9" si="7">E9-F9</f>
        <v>298482.39</v>
      </c>
      <c r="H9" s="15">
        <f t="shared" ref="H9" si="8">ROUND(G9*0.01,2)</f>
        <v>2984.82</v>
      </c>
      <c r="I9" s="16">
        <f t="shared" ref="I9" si="9">G9-H9</f>
        <v>295497.57</v>
      </c>
    </row>
    <row r="10" spans="1:9" ht="15" customHeight="1" x14ac:dyDescent="0.25">
      <c r="A10" s="27">
        <f>Mountaineer!A10</f>
        <v>45857</v>
      </c>
      <c r="B10" s="15">
        <v>52424528.899999999</v>
      </c>
      <c r="C10" s="15">
        <v>49881206.5</v>
      </c>
      <c r="D10" s="15">
        <f t="shared" ref="D10" si="10">B10-C10</f>
        <v>2543322.3999999985</v>
      </c>
      <c r="E10" s="15">
        <f>ROUND(D10*0.15,2)-0.01</f>
        <v>381498.35</v>
      </c>
      <c r="F10" s="15">
        <f t="shared" ref="F10" si="11">ROUND(E10*0.15,2)</f>
        <v>57224.75</v>
      </c>
      <c r="G10" s="15">
        <f t="shared" ref="G10" si="12">E10-F10</f>
        <v>324273.59999999998</v>
      </c>
      <c r="H10" s="15">
        <f t="shared" ref="H10" si="13">ROUND(G10*0.01,2)</f>
        <v>3242.74</v>
      </c>
      <c r="I10" s="16">
        <f t="shared" ref="I10" si="14">G10-H10</f>
        <v>321030.86</v>
      </c>
    </row>
    <row r="11" spans="1:9" ht="15" customHeight="1" x14ac:dyDescent="0.25">
      <c r="A11" s="27">
        <f>Mountaineer!A11</f>
        <v>45864</v>
      </c>
      <c r="B11" s="15">
        <v>51605697.810000002</v>
      </c>
      <c r="C11" s="15">
        <v>50138931.119999997</v>
      </c>
      <c r="D11" s="15">
        <f t="shared" ref="D11" si="15">B11-C11</f>
        <v>1466766.6900000051</v>
      </c>
      <c r="E11" s="15">
        <f>ROUND(D11*0.15,2)</f>
        <v>220015</v>
      </c>
      <c r="F11" s="15">
        <f t="shared" ref="F11" si="16">ROUND(E11*0.15,2)</f>
        <v>33002.25</v>
      </c>
      <c r="G11" s="15">
        <f t="shared" ref="G11" si="17">E11-F11</f>
        <v>187012.75</v>
      </c>
      <c r="H11" s="15">
        <f t="shared" ref="H11" si="18">ROUND(G11*0.01,2)</f>
        <v>1870.13</v>
      </c>
      <c r="I11" s="16">
        <f t="shared" ref="I11" si="19">G11-H11</f>
        <v>185142.62</v>
      </c>
    </row>
    <row r="12" spans="1:9" ht="15" customHeight="1" x14ac:dyDescent="0.25">
      <c r="A12" s="27">
        <f>Mountaineer!A12</f>
        <v>45871</v>
      </c>
      <c r="B12" s="15">
        <v>53784184.410000004</v>
      </c>
      <c r="C12" s="15">
        <v>51203810.57</v>
      </c>
      <c r="D12" s="15">
        <f t="shared" ref="D12" si="20">B12-C12</f>
        <v>2580373.8400000036</v>
      </c>
      <c r="E12" s="15">
        <f>ROUND(D12*0.15,2)</f>
        <v>387056.08</v>
      </c>
      <c r="F12" s="15">
        <f t="shared" ref="F12" si="21">ROUND(E12*0.15,2)</f>
        <v>58058.41</v>
      </c>
      <c r="G12" s="15">
        <f t="shared" ref="G12" si="22">E12-F12</f>
        <v>328997.67000000004</v>
      </c>
      <c r="H12" s="15">
        <f t="shared" ref="H12" si="23">ROUND(G12*0.01,2)</f>
        <v>3289.98</v>
      </c>
      <c r="I12" s="16">
        <f t="shared" ref="I12" si="24">G12-H12</f>
        <v>325707.69000000006</v>
      </c>
    </row>
    <row r="13" spans="1:9" ht="15" customHeight="1" x14ac:dyDescent="0.25">
      <c r="A13" s="27">
        <f>Mountaineer!A13</f>
        <v>45878</v>
      </c>
      <c r="B13" s="15">
        <v>53457225.509999998</v>
      </c>
      <c r="C13" s="15">
        <v>50997163.280000001</v>
      </c>
      <c r="D13" s="15">
        <f t="shared" ref="D13" si="25">B13-C13</f>
        <v>2460062.2299999967</v>
      </c>
      <c r="E13" s="15">
        <f>ROUND(D13*0.15,2)+0.01</f>
        <v>369009.34</v>
      </c>
      <c r="F13" s="15">
        <f t="shared" ref="F13" si="26">ROUND(E13*0.15,2)</f>
        <v>55351.4</v>
      </c>
      <c r="G13" s="15">
        <f t="shared" ref="G13" si="27">E13-F13</f>
        <v>313657.94</v>
      </c>
      <c r="H13" s="15">
        <f t="shared" ref="H13" si="28">ROUND(G13*0.01,2)</f>
        <v>3136.58</v>
      </c>
      <c r="I13" s="16">
        <f t="shared" ref="I13" si="29">G13-H13</f>
        <v>310521.36</v>
      </c>
    </row>
    <row r="14" spans="1:9" ht="15" customHeight="1" x14ac:dyDescent="0.25">
      <c r="A14" s="27">
        <f>Mountaineer!A14</f>
        <v>45885</v>
      </c>
      <c r="B14" s="15">
        <v>63510145.210000001</v>
      </c>
      <c r="C14" s="15">
        <v>61204111.420000002</v>
      </c>
      <c r="D14" s="15">
        <f t="shared" ref="D14" si="30">B14-C14</f>
        <v>2306033.7899999991</v>
      </c>
      <c r="E14" s="15">
        <f t="shared" ref="E14:E19" si="31">ROUND(D14*0.15,2)</f>
        <v>345905.07</v>
      </c>
      <c r="F14" s="15">
        <f t="shared" ref="F14" si="32">ROUND(E14*0.15,2)</f>
        <v>51885.760000000002</v>
      </c>
      <c r="G14" s="15">
        <f t="shared" ref="G14" si="33">E14-F14</f>
        <v>294019.31</v>
      </c>
      <c r="H14" s="15">
        <f t="shared" ref="H14" si="34">ROUND(G14*0.01,2)</f>
        <v>2940.19</v>
      </c>
      <c r="I14" s="16">
        <f t="shared" ref="I14" si="35">G14-H14</f>
        <v>291079.12</v>
      </c>
    </row>
    <row r="15" spans="1:9" ht="15" customHeight="1" x14ac:dyDescent="0.25">
      <c r="A15" s="27">
        <f>Mountaineer!A15</f>
        <v>45892</v>
      </c>
      <c r="B15" s="15">
        <v>58931465.089999989</v>
      </c>
      <c r="C15" s="15">
        <v>56655027.57</v>
      </c>
      <c r="D15" s="15">
        <f t="shared" ref="D15" si="36">B15-C15</f>
        <v>2276437.5199999884</v>
      </c>
      <c r="E15" s="15">
        <f t="shared" si="31"/>
        <v>341465.63</v>
      </c>
      <c r="F15" s="15">
        <f t="shared" ref="F15" si="37">ROUND(E15*0.15,2)</f>
        <v>51219.839999999997</v>
      </c>
      <c r="G15" s="15">
        <f t="shared" ref="G15" si="38">E15-F15</f>
        <v>290245.79000000004</v>
      </c>
      <c r="H15" s="15">
        <f t="shared" ref="H15" si="39">ROUND(G15*0.01,2)</f>
        <v>2902.46</v>
      </c>
      <c r="I15" s="16">
        <f t="shared" ref="I15" si="40">G15-H15</f>
        <v>287343.33</v>
      </c>
    </row>
    <row r="16" spans="1:9" ht="15" customHeight="1" x14ac:dyDescent="0.25">
      <c r="A16" s="27">
        <f>Mountaineer!A16</f>
        <v>45899</v>
      </c>
      <c r="B16" s="15">
        <v>58323173.790000007</v>
      </c>
      <c r="C16" s="15">
        <v>55755893.789999992</v>
      </c>
      <c r="D16" s="15">
        <f t="shared" ref="D16" si="41">B16-C16</f>
        <v>2567280.0000000149</v>
      </c>
      <c r="E16" s="15">
        <f t="shared" si="31"/>
        <v>385092</v>
      </c>
      <c r="F16" s="15">
        <f t="shared" ref="F16" si="42">ROUND(E16*0.15,2)</f>
        <v>57763.8</v>
      </c>
      <c r="G16" s="15">
        <f t="shared" ref="G16" si="43">E16-F16</f>
        <v>327328.2</v>
      </c>
      <c r="H16" s="15">
        <f t="shared" ref="H16" si="44">ROUND(G16*0.01,2)</f>
        <v>3273.28</v>
      </c>
      <c r="I16" s="16">
        <f t="shared" ref="I16" si="45">G16-H16</f>
        <v>324054.92</v>
      </c>
    </row>
    <row r="17" spans="1:9" ht="15" customHeight="1" x14ac:dyDescent="0.25">
      <c r="A17" s="27">
        <f>Mountaineer!A17</f>
        <v>45906</v>
      </c>
      <c r="B17" s="15">
        <v>58538064.180000007</v>
      </c>
      <c r="C17" s="15">
        <v>55812359.829999998</v>
      </c>
      <c r="D17" s="15">
        <f t="shared" ref="D17" si="46">B17-C17</f>
        <v>2725704.3500000089</v>
      </c>
      <c r="E17" s="15">
        <f t="shared" si="31"/>
        <v>408855.65</v>
      </c>
      <c r="F17" s="15">
        <f t="shared" ref="F17" si="47">ROUND(E17*0.15,2)</f>
        <v>61328.35</v>
      </c>
      <c r="G17" s="15">
        <f t="shared" ref="G17" si="48">E17-F17</f>
        <v>347527.30000000005</v>
      </c>
      <c r="H17" s="15">
        <f t="shared" ref="H17" si="49">ROUND(G17*0.01,2)</f>
        <v>3475.27</v>
      </c>
      <c r="I17" s="16">
        <f t="shared" ref="I17" si="50">G17-H17</f>
        <v>344052.03</v>
      </c>
    </row>
    <row r="18" spans="1:9" ht="15" customHeight="1" x14ac:dyDescent="0.25">
      <c r="A18" s="27">
        <f>Mountaineer!A18</f>
        <v>45913</v>
      </c>
      <c r="B18" s="15">
        <v>58390823.629999995</v>
      </c>
      <c r="C18" s="15">
        <v>55640999.780000001</v>
      </c>
      <c r="D18" s="15">
        <f t="shared" ref="D18" si="51">B18-C18</f>
        <v>2749823.849999994</v>
      </c>
      <c r="E18" s="15">
        <f t="shared" si="31"/>
        <v>412473.58</v>
      </c>
      <c r="F18" s="15">
        <f t="shared" ref="F18" si="52">ROUND(E18*0.15,2)</f>
        <v>61871.040000000001</v>
      </c>
      <c r="G18" s="15">
        <f t="shared" ref="G18" si="53">E18-F18</f>
        <v>350602.54000000004</v>
      </c>
      <c r="H18" s="15">
        <f t="shared" ref="H18" si="54">ROUND(G18*0.01,2)</f>
        <v>3506.03</v>
      </c>
      <c r="I18" s="16">
        <f t="shared" ref="I18" si="55">G18-H18</f>
        <v>347096.51</v>
      </c>
    </row>
    <row r="19" spans="1:9" ht="15" customHeight="1" x14ac:dyDescent="0.25">
      <c r="A19" s="27">
        <f>Mountaineer!A19</f>
        <v>45920</v>
      </c>
      <c r="B19" s="15">
        <v>56635384.579999998</v>
      </c>
      <c r="C19" s="15">
        <v>53930981.86999999</v>
      </c>
      <c r="D19" s="15">
        <f t="shared" ref="D19" si="56">B19-C19</f>
        <v>2704402.7100000083</v>
      </c>
      <c r="E19" s="15">
        <f t="shared" si="31"/>
        <v>405660.41</v>
      </c>
      <c r="F19" s="15">
        <f t="shared" ref="F19" si="57">ROUND(E19*0.15,2)</f>
        <v>60849.06</v>
      </c>
      <c r="G19" s="15">
        <f t="shared" ref="G19" si="58">E19-F19</f>
        <v>344811.35</v>
      </c>
      <c r="H19" s="15">
        <f t="shared" ref="H19" si="59">ROUND(G19*0.01,2)</f>
        <v>3448.11</v>
      </c>
      <c r="I19" s="16">
        <f t="shared" ref="I19" si="60">G19-H19</f>
        <v>341363.24</v>
      </c>
    </row>
    <row r="20" spans="1:9" ht="15" customHeight="1" x14ac:dyDescent="0.25">
      <c r="A20" s="27">
        <f>Mountaineer!A20</f>
        <v>45927</v>
      </c>
      <c r="B20" s="15">
        <v>56432603.580000006</v>
      </c>
      <c r="C20" s="15">
        <v>53680163.509999998</v>
      </c>
      <c r="D20" s="15">
        <f t="shared" ref="D20" si="61">B20-C20</f>
        <v>2752440.0700000077</v>
      </c>
      <c r="E20" s="15">
        <f>ROUND(D20*0.15,2)-0.01</f>
        <v>412866</v>
      </c>
      <c r="F20" s="15">
        <f t="shared" ref="F20" si="62">ROUND(E20*0.15,2)</f>
        <v>61929.9</v>
      </c>
      <c r="G20" s="15">
        <f t="shared" ref="G20" si="63">E20-F20</f>
        <v>350936.1</v>
      </c>
      <c r="H20" s="15">
        <f t="shared" ref="H20" si="64">ROUND(G20*0.01,2)</f>
        <v>3509.36</v>
      </c>
      <c r="I20" s="16">
        <f t="shared" ref="I20" si="65">G20-H20</f>
        <v>347426.74</v>
      </c>
    </row>
    <row r="21" spans="1:9" ht="15" customHeight="1" x14ac:dyDescent="0.25">
      <c r="A21" s="27">
        <f>Mountaineer!A21</f>
        <v>45934</v>
      </c>
      <c r="B21" s="15">
        <v>70771256.140000001</v>
      </c>
      <c r="C21" s="15">
        <v>68822023.820000008</v>
      </c>
      <c r="D21" s="15">
        <f t="shared" ref="D21" si="66">B21-C21</f>
        <v>1949232.3199999928</v>
      </c>
      <c r="E21" s="15">
        <f>ROUND(D21*0.15,2)</f>
        <v>292384.84999999998</v>
      </c>
      <c r="F21" s="15">
        <f t="shared" ref="F21" si="67">ROUND(E21*0.15,2)</f>
        <v>43857.73</v>
      </c>
      <c r="G21" s="15">
        <f t="shared" ref="G21" si="68">E21-F21</f>
        <v>248527.11999999997</v>
      </c>
      <c r="H21" s="15">
        <f t="shared" ref="H21" si="69">ROUND(G21*0.01,2)</f>
        <v>2485.27</v>
      </c>
      <c r="I21" s="16">
        <f t="shared" ref="I21" si="70">G21-H21</f>
        <v>246041.84999999998</v>
      </c>
    </row>
    <row r="22" spans="1:9" ht="15" customHeight="1" x14ac:dyDescent="0.25">
      <c r="A22" s="27">
        <f>Mountaineer!A22</f>
        <v>45941</v>
      </c>
      <c r="B22" s="15">
        <v>66009400.640000001</v>
      </c>
      <c r="C22" s="15">
        <v>63482546.660000004</v>
      </c>
      <c r="D22" s="15">
        <f t="shared" ref="D22" si="71">B22-C22</f>
        <v>2526853.9799999967</v>
      </c>
      <c r="E22" s="15">
        <f>ROUND(D22*0.15,2)</f>
        <v>379028.1</v>
      </c>
      <c r="F22" s="15">
        <f t="shared" ref="F22" si="72">ROUND(E22*0.15,2)</f>
        <v>56854.22</v>
      </c>
      <c r="G22" s="15">
        <f t="shared" ref="G22" si="73">E22-F22</f>
        <v>322173.88</v>
      </c>
      <c r="H22" s="15">
        <f t="shared" ref="H22" si="74">ROUND(G22*0.01,2)</f>
        <v>3221.74</v>
      </c>
      <c r="I22" s="16">
        <f t="shared" ref="I22" si="75">G22-H22</f>
        <v>318952.14</v>
      </c>
    </row>
    <row r="23" spans="1:9" ht="15" customHeight="1" x14ac:dyDescent="0.25">
      <c r="A23" s="27">
        <f>Mountaineer!A23</f>
        <v>45948</v>
      </c>
      <c r="B23" s="15">
        <v>62971780.299999997</v>
      </c>
      <c r="C23" s="15">
        <v>60068222.549999997</v>
      </c>
      <c r="D23" s="15">
        <f t="shared" ref="D23" si="76">B23-C23</f>
        <v>2903557.75</v>
      </c>
      <c r="E23" s="15">
        <f>ROUND(D23*0.15,2)+0.01</f>
        <v>435533.67</v>
      </c>
      <c r="F23" s="15">
        <f t="shared" ref="F23" si="77">ROUND(E23*0.15,2)</f>
        <v>65330.05</v>
      </c>
      <c r="G23" s="15">
        <f t="shared" ref="G23" si="78">E23-F23</f>
        <v>370203.62</v>
      </c>
      <c r="H23" s="15">
        <f t="shared" ref="H23" si="79">ROUND(G23*0.01,2)</f>
        <v>3702.04</v>
      </c>
      <c r="I23" s="16">
        <f t="shared" ref="I23" si="80">G23-H23</f>
        <v>366501.58</v>
      </c>
    </row>
    <row r="24" spans="1:9" ht="15" customHeight="1" x14ac:dyDescent="0.25">
      <c r="A24" s="27">
        <f>Mountaineer!A24</f>
        <v>45955</v>
      </c>
      <c r="B24" s="15">
        <v>65208359.399999999</v>
      </c>
      <c r="C24" s="15">
        <v>62803201.289999999</v>
      </c>
      <c r="D24" s="15">
        <f t="shared" ref="D24" si="81">B24-C24</f>
        <v>2405158.1099999994</v>
      </c>
      <c r="E24" s="15">
        <f>ROUND(D24*0.15,2)</f>
        <v>360773.72</v>
      </c>
      <c r="F24" s="15">
        <f t="shared" ref="F24" si="82">ROUND(E24*0.15,2)</f>
        <v>54116.06</v>
      </c>
      <c r="G24" s="15">
        <f t="shared" ref="G24" si="83">E24-F24</f>
        <v>306657.65999999997</v>
      </c>
      <c r="H24" s="15">
        <f t="shared" ref="H24" si="84">ROUND(G24*0.01,2)</f>
        <v>3066.58</v>
      </c>
      <c r="I24" s="16">
        <f t="shared" ref="I24" si="85">G24-H24</f>
        <v>303591.07999999996</v>
      </c>
    </row>
    <row r="25" spans="1:9" ht="15" customHeight="1" x14ac:dyDescent="0.25">
      <c r="A25" s="27">
        <f>Mountaineer!A25</f>
        <v>45962</v>
      </c>
      <c r="B25" s="15">
        <v>62145827.810000002</v>
      </c>
      <c r="C25" s="15">
        <v>59630727.950000003</v>
      </c>
      <c r="D25" s="15">
        <f t="shared" ref="D25" si="86">B25-C25</f>
        <v>2515099.8599999994</v>
      </c>
      <c r="E25" s="15">
        <f>ROUND(D25*0.15,2)</f>
        <v>377264.98</v>
      </c>
      <c r="F25" s="15">
        <f t="shared" ref="F25" si="87">ROUND(E25*0.15,2)</f>
        <v>56589.75</v>
      </c>
      <c r="G25" s="15">
        <f t="shared" ref="G25" si="88">E25-F25</f>
        <v>320675.23</v>
      </c>
      <c r="H25" s="15">
        <f t="shared" ref="H25" si="89">ROUND(G25*0.01,2)</f>
        <v>3206.75</v>
      </c>
      <c r="I25" s="16">
        <f t="shared" ref="I25" si="90">G25-H25</f>
        <v>317468.48</v>
      </c>
    </row>
    <row r="26" spans="1:9" ht="15" customHeight="1" x14ac:dyDescent="0.25">
      <c r="A26" s="27">
        <f>Mountaineer!A26</f>
        <v>45969</v>
      </c>
      <c r="B26" s="15">
        <v>63044863.619999997</v>
      </c>
      <c r="C26" s="15">
        <v>60288410.369999997</v>
      </c>
      <c r="D26" s="15">
        <f t="shared" ref="D26" si="91">B26-C26</f>
        <v>2756453.25</v>
      </c>
      <c r="E26" s="15">
        <f>ROUND(D26*0.15,2)</f>
        <v>413467.99</v>
      </c>
      <c r="F26" s="15">
        <f t="shared" ref="F26" si="92">ROUND(E26*0.15,2)</f>
        <v>62020.2</v>
      </c>
      <c r="G26" s="15">
        <f t="shared" ref="G26" si="93">E26-F26</f>
        <v>351447.79</v>
      </c>
      <c r="H26" s="15">
        <f t="shared" ref="H26" si="94">ROUND(G26*0.01,2)</f>
        <v>3514.48</v>
      </c>
      <c r="I26" s="16">
        <f t="shared" ref="I26" si="95">G26-H26</f>
        <v>347933.31</v>
      </c>
    </row>
    <row r="27" spans="1:9" ht="15" customHeight="1" x14ac:dyDescent="0.25">
      <c r="A27" s="27">
        <f>Mountaineer!A27</f>
        <v>45976</v>
      </c>
      <c r="B27" s="15">
        <v>58608719.060000002</v>
      </c>
      <c r="C27" s="15">
        <v>55709731.159999996</v>
      </c>
      <c r="D27" s="15">
        <f t="shared" ref="D27" si="96">B27-C27</f>
        <v>2898987.900000006</v>
      </c>
      <c r="E27" s="15">
        <f>ROUND(D27*0.15,2)-0.01</f>
        <v>434848.18</v>
      </c>
      <c r="F27" s="15">
        <f t="shared" ref="F27" si="97">ROUND(E27*0.15,2)</f>
        <v>65227.23</v>
      </c>
      <c r="G27" s="15">
        <f t="shared" ref="G27" si="98">E27-F27</f>
        <v>369620.95</v>
      </c>
      <c r="H27" s="15">
        <f t="shared" ref="H27" si="99">ROUND(G27*0.01,2)</f>
        <v>3696.21</v>
      </c>
      <c r="I27" s="16">
        <f t="shared" ref="I27" si="100">G27-H27</f>
        <v>365924.74</v>
      </c>
    </row>
    <row r="28" spans="1:9" ht="15" customHeight="1" x14ac:dyDescent="0.25">
      <c r="A28" s="27">
        <f>Mountaineer!A28</f>
        <v>45983</v>
      </c>
      <c r="B28" s="15">
        <v>63087274.18</v>
      </c>
      <c r="C28" s="15">
        <v>60292852.579999998</v>
      </c>
      <c r="D28" s="15">
        <f t="shared" ref="D28" si="101">B28-C28</f>
        <v>2794421.6000000015</v>
      </c>
      <c r="E28" s="15">
        <f>ROUND(D28*0.15,2)</f>
        <v>419163.24</v>
      </c>
      <c r="F28" s="15">
        <f t="shared" ref="F28" si="102">ROUND(E28*0.15,2)</f>
        <v>62874.49</v>
      </c>
      <c r="G28" s="15">
        <f t="shared" ref="G28" si="103">E28-F28</f>
        <v>356288.75</v>
      </c>
      <c r="H28" s="15">
        <f t="shared" ref="H28" si="104">ROUND(G28*0.01,2)</f>
        <v>3562.89</v>
      </c>
      <c r="I28" s="16">
        <f t="shared" ref="I28" si="105">G28-H28</f>
        <v>352725.86</v>
      </c>
    </row>
    <row r="29" spans="1:9" ht="15" customHeight="1" x14ac:dyDescent="0.25">
      <c r="A29" s="27">
        <f>Mountaineer!A29</f>
        <v>45990</v>
      </c>
      <c r="B29" s="15">
        <v>68531589.760000005</v>
      </c>
      <c r="C29" s="15">
        <v>65322091.829999998</v>
      </c>
      <c r="D29" s="15">
        <f t="shared" ref="D29" si="106">B29-C29</f>
        <v>3209497.9300000072</v>
      </c>
      <c r="E29" s="15">
        <f>ROUND(D29*0.15,2)</f>
        <v>481424.69</v>
      </c>
      <c r="F29" s="15">
        <f t="shared" ref="F29" si="107">ROUND(E29*0.15,2)</f>
        <v>72213.7</v>
      </c>
      <c r="G29" s="15">
        <f t="shared" ref="G29" si="108">E29-F29</f>
        <v>409210.99</v>
      </c>
      <c r="H29" s="15">
        <f t="shared" ref="H29" si="109">ROUND(G29*0.01,2)</f>
        <v>4092.11</v>
      </c>
      <c r="I29" s="16">
        <f t="shared" ref="I29" si="110">G29-H29</f>
        <v>405118.88</v>
      </c>
    </row>
    <row r="30" spans="1:9" ht="15" customHeight="1" x14ac:dyDescent="0.25">
      <c r="B30" s="15"/>
      <c r="C30" s="15"/>
      <c r="D30" s="15"/>
      <c r="E30" s="15"/>
      <c r="F30" s="15"/>
      <c r="G30" s="15"/>
      <c r="H30" s="15"/>
      <c r="I30" s="16"/>
    </row>
    <row r="31" spans="1:9" ht="15" customHeight="1" thickBot="1" x14ac:dyDescent="0.3">
      <c r="B31" s="17">
        <f t="shared" ref="B31:I31" si="111">SUM(B8:B30)</f>
        <v>1305056436.9799998</v>
      </c>
      <c r="C31" s="17">
        <f t="shared" si="111"/>
        <v>1249727576.04</v>
      </c>
      <c r="D31" s="17">
        <f t="shared" si="111"/>
        <v>55328860.94000002</v>
      </c>
      <c r="E31" s="17">
        <f t="shared" si="111"/>
        <v>8299329.1599999992</v>
      </c>
      <c r="F31" s="17">
        <f t="shared" si="111"/>
        <v>1244899.3799999999</v>
      </c>
      <c r="G31" s="17">
        <f t="shared" si="111"/>
        <v>7054429.7800000012</v>
      </c>
      <c r="H31" s="17">
        <f t="shared" si="111"/>
        <v>70544.31</v>
      </c>
      <c r="I31" s="17">
        <f t="shared" si="111"/>
        <v>6983885.4699999997</v>
      </c>
    </row>
    <row r="32" spans="1:9" ht="15" customHeight="1" thickTop="1" x14ac:dyDescent="0.25"/>
    <row r="33" spans="1:1" ht="15" customHeight="1" x14ac:dyDescent="0.25">
      <c r="A33" s="11" t="s">
        <v>17</v>
      </c>
    </row>
    <row r="34" spans="1:1" ht="15" customHeight="1" x14ac:dyDescent="0.25">
      <c r="A34" s="7" t="s">
        <v>14</v>
      </c>
    </row>
    <row r="35" spans="1:1" ht="15" customHeight="1" x14ac:dyDescent="0.25">
      <c r="A35" s="7" t="s">
        <v>15</v>
      </c>
    </row>
  </sheetData>
  <mergeCells count="2">
    <mergeCell ref="A6:I6"/>
    <mergeCell ref="A1:I1"/>
  </mergeCells>
  <pageMargins left="0.25" right="0.25" top="0.25" bottom="0.25" header="0" footer="0"/>
  <pageSetup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35"/>
  <sheetViews>
    <sheetView zoomScaleNormal="100" workbookViewId="0">
      <pane ySplit="6" topLeftCell="A7" activePane="bottomLeft" state="frozen"/>
      <selection pane="bottomLeft" activeCell="A31" sqref="A31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4" width="16.28515625" style="12" bestFit="1" customWidth="1"/>
    <col min="5" max="5" width="15.7109375" style="12" customWidth="1"/>
    <col min="6" max="6" width="14.7109375" style="12" customWidth="1"/>
    <col min="7" max="7" width="15.28515625" style="12" bestFit="1" customWidth="1"/>
    <col min="8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8" t="s">
        <v>20</v>
      </c>
      <c r="B4" s="20">
        <v>3338331795.6199989</v>
      </c>
      <c r="C4" s="21">
        <v>3198987787.1049623</v>
      </c>
      <c r="D4" s="20">
        <v>139344008.51503801</v>
      </c>
      <c r="E4" s="20">
        <v>20901601.369999997</v>
      </c>
      <c r="F4" s="20">
        <v>3135240.2099999995</v>
      </c>
      <c r="G4" s="20">
        <v>17766361.16</v>
      </c>
      <c r="H4" s="22">
        <v>177663.62</v>
      </c>
      <c r="I4" s="20">
        <v>17588697.539999999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7" t="str">
        <f>Mountaineer!A8</f>
        <v>7/5/2025 *</v>
      </c>
      <c r="B8" s="15">
        <v>59744209.839999996</v>
      </c>
      <c r="C8" s="15">
        <v>57227592.460000001</v>
      </c>
      <c r="D8" s="15">
        <f t="shared" ref="D8" si="0">B8-C8</f>
        <v>2516617.3799999952</v>
      </c>
      <c r="E8" s="15">
        <f>ROUND(D8*0.15,2)-0.01</f>
        <v>377492.6</v>
      </c>
      <c r="F8" s="15">
        <f t="shared" ref="F8" si="1">ROUND(E8*0.15,2)</f>
        <v>56623.89</v>
      </c>
      <c r="G8" s="15">
        <f t="shared" ref="G8" si="2">E8-F8</f>
        <v>320868.70999999996</v>
      </c>
      <c r="H8" s="15">
        <f t="shared" ref="H8" si="3">ROUND(G8*0.01,2)</f>
        <v>3208.69</v>
      </c>
      <c r="I8" s="16">
        <f t="shared" ref="I8" si="4">G8-H8</f>
        <v>317660.01999999996</v>
      </c>
    </row>
    <row r="9" spans="1:9" ht="15" customHeight="1" x14ac:dyDescent="0.25">
      <c r="A9" s="27">
        <f>Mountaineer!A9</f>
        <v>45850</v>
      </c>
      <c r="B9" s="15">
        <v>73406833.019999996</v>
      </c>
      <c r="C9" s="15">
        <v>70224682.730000004</v>
      </c>
      <c r="D9" s="15">
        <f t="shared" ref="D9" si="5">B9-C9</f>
        <v>3182150.2899999917</v>
      </c>
      <c r="E9" s="15">
        <f>ROUND(D9*0.15,2)</f>
        <v>477322.54</v>
      </c>
      <c r="F9" s="15">
        <f t="shared" ref="F9" si="6">ROUND(E9*0.15,2)</f>
        <v>71598.38</v>
      </c>
      <c r="G9" s="15">
        <f t="shared" ref="G9" si="7">E9-F9</f>
        <v>405724.15999999997</v>
      </c>
      <c r="H9" s="15">
        <f t="shared" ref="H9" si="8">ROUND(G9*0.01,2)</f>
        <v>4057.24</v>
      </c>
      <c r="I9" s="16">
        <f t="shared" ref="I9" si="9">G9-H9</f>
        <v>401666.92</v>
      </c>
    </row>
    <row r="10" spans="1:9" ht="15" customHeight="1" x14ac:dyDescent="0.25">
      <c r="A10" s="27">
        <f>Mountaineer!A10</f>
        <v>45857</v>
      </c>
      <c r="B10" s="15">
        <v>73436896.519999996</v>
      </c>
      <c r="C10" s="15">
        <v>70595871.360000014</v>
      </c>
      <c r="D10" s="15">
        <f t="shared" ref="D10" si="10">B10-C10</f>
        <v>2841025.1599999815</v>
      </c>
      <c r="E10" s="15">
        <f>ROUND(D10*0.15,2)</f>
        <v>426153.77</v>
      </c>
      <c r="F10" s="15">
        <f t="shared" ref="F10" si="11">ROUND(E10*0.15,2)</f>
        <v>63923.07</v>
      </c>
      <c r="G10" s="15">
        <f t="shared" ref="G10" si="12">E10-F10</f>
        <v>362230.7</v>
      </c>
      <c r="H10" s="15">
        <f t="shared" ref="H10" si="13">ROUND(G10*0.01,2)</f>
        <v>3622.31</v>
      </c>
      <c r="I10" s="16">
        <f t="shared" ref="I10" si="14">G10-H10</f>
        <v>358608.39</v>
      </c>
    </row>
    <row r="11" spans="1:9" ht="15" customHeight="1" x14ac:dyDescent="0.25">
      <c r="A11" s="27">
        <f>Mountaineer!A11</f>
        <v>45864</v>
      </c>
      <c r="B11" s="15">
        <v>74979225.679999992</v>
      </c>
      <c r="C11" s="15">
        <v>71791029.939999998</v>
      </c>
      <c r="D11" s="15">
        <f t="shared" ref="D11" si="15">B11-C11</f>
        <v>3188195.7399999946</v>
      </c>
      <c r="E11" s="15">
        <f>ROUND(D11*0.15,2)+0.01</f>
        <v>478229.37</v>
      </c>
      <c r="F11" s="15">
        <f t="shared" ref="F11" si="16">ROUND(E11*0.15,2)</f>
        <v>71734.41</v>
      </c>
      <c r="G11" s="15">
        <f t="shared" ref="G11" si="17">E11-F11</f>
        <v>406494.95999999996</v>
      </c>
      <c r="H11" s="15">
        <f t="shared" ref="H11" si="18">ROUND(G11*0.01,2)</f>
        <v>4064.95</v>
      </c>
      <c r="I11" s="16">
        <f t="shared" ref="I11" si="19">G11-H11</f>
        <v>402430.00999999995</v>
      </c>
    </row>
    <row r="12" spans="1:9" ht="15" customHeight="1" x14ac:dyDescent="0.25">
      <c r="A12" s="27">
        <f>Mountaineer!A12</f>
        <v>45871</v>
      </c>
      <c r="B12" s="15">
        <v>79766731.109999999</v>
      </c>
      <c r="C12" s="15">
        <v>76421815.520000011</v>
      </c>
      <c r="D12" s="15">
        <f t="shared" ref="D12" si="20">B12-C12</f>
        <v>3344915.5899999887</v>
      </c>
      <c r="E12" s="15">
        <f>ROUND(D12*0.15,2)</f>
        <v>501737.34</v>
      </c>
      <c r="F12" s="15">
        <f t="shared" ref="F12" si="21">ROUND(E12*0.15,2)</f>
        <v>75260.600000000006</v>
      </c>
      <c r="G12" s="15">
        <f t="shared" ref="G12" si="22">E12-F12</f>
        <v>426476.74</v>
      </c>
      <c r="H12" s="15">
        <f t="shared" ref="H12" si="23">ROUND(G12*0.01,2)</f>
        <v>4264.7700000000004</v>
      </c>
      <c r="I12" s="16">
        <f t="shared" ref="I12" si="24">G12-H12</f>
        <v>422211.97</v>
      </c>
    </row>
    <row r="13" spans="1:9" ht="15" customHeight="1" x14ac:dyDescent="0.25">
      <c r="A13" s="27">
        <f>Mountaineer!A13</f>
        <v>45878</v>
      </c>
      <c r="B13" s="15">
        <v>80455613.559999987</v>
      </c>
      <c r="C13" s="15">
        <v>76685067.859999999</v>
      </c>
      <c r="D13" s="15">
        <f t="shared" ref="D13" si="25">B13-C13</f>
        <v>3770545.6999999881</v>
      </c>
      <c r="E13" s="15">
        <f>ROUND(D13*0.15,2)+0.01</f>
        <v>565581.86</v>
      </c>
      <c r="F13" s="15">
        <f t="shared" ref="F13" si="26">ROUND(E13*0.15,2)</f>
        <v>84837.28</v>
      </c>
      <c r="G13" s="15">
        <f t="shared" ref="G13" si="27">E13-F13</f>
        <v>480744.57999999996</v>
      </c>
      <c r="H13" s="15">
        <f t="shared" ref="H13" si="28">ROUND(G13*0.01,2)</f>
        <v>4807.45</v>
      </c>
      <c r="I13" s="16">
        <f t="shared" ref="I13" si="29">G13-H13</f>
        <v>475937.12999999995</v>
      </c>
    </row>
    <row r="14" spans="1:9" ht="15" customHeight="1" x14ac:dyDescent="0.25">
      <c r="A14" s="27">
        <f>Mountaineer!A14</f>
        <v>45885</v>
      </c>
      <c r="B14" s="15">
        <v>79674526.039999992</v>
      </c>
      <c r="C14" s="15">
        <v>76429851.5</v>
      </c>
      <c r="D14" s="15">
        <f t="shared" ref="D14" si="30">B14-C14</f>
        <v>3244674.5399999917</v>
      </c>
      <c r="E14" s="15">
        <f>ROUND(D14*0.15,2)</f>
        <v>486701.18</v>
      </c>
      <c r="F14" s="15">
        <f t="shared" ref="F14" si="31">ROUND(E14*0.15,2)</f>
        <v>73005.179999999993</v>
      </c>
      <c r="G14" s="15">
        <f t="shared" ref="G14" si="32">E14-F14</f>
        <v>413696</v>
      </c>
      <c r="H14" s="15">
        <f t="shared" ref="H14" si="33">ROUND(G14*0.01,2)</f>
        <v>4136.96</v>
      </c>
      <c r="I14" s="16">
        <f t="shared" ref="I14" si="34">G14-H14</f>
        <v>409559.03999999998</v>
      </c>
    </row>
    <row r="15" spans="1:9" ht="15" customHeight="1" x14ac:dyDescent="0.25">
      <c r="A15" s="27">
        <f>Mountaineer!A15</f>
        <v>45892</v>
      </c>
      <c r="B15" s="15">
        <v>80268442.099999994</v>
      </c>
      <c r="C15" s="15">
        <v>76970193.75999999</v>
      </c>
      <c r="D15" s="15">
        <f t="shared" ref="D15" si="35">B15-C15</f>
        <v>3298248.3400000036</v>
      </c>
      <c r="E15" s="15">
        <f>ROUND(D15*0.15,2)+0.01</f>
        <v>494737.26</v>
      </c>
      <c r="F15" s="15">
        <f t="shared" ref="F15" si="36">ROUND(E15*0.15,2)</f>
        <v>74210.59</v>
      </c>
      <c r="G15" s="15">
        <f t="shared" ref="G15" si="37">E15-F15</f>
        <v>420526.67000000004</v>
      </c>
      <c r="H15" s="15">
        <f t="shared" ref="H15" si="38">ROUND(G15*0.01,2)</f>
        <v>4205.2700000000004</v>
      </c>
      <c r="I15" s="16">
        <f t="shared" ref="I15" si="39">G15-H15</f>
        <v>416321.4</v>
      </c>
    </row>
    <row r="16" spans="1:9" ht="15" customHeight="1" x14ac:dyDescent="0.25">
      <c r="A16" s="27">
        <f>Mountaineer!A16</f>
        <v>45899</v>
      </c>
      <c r="B16" s="15">
        <v>81642913.359999999</v>
      </c>
      <c r="C16" s="15">
        <v>77559777.109999999</v>
      </c>
      <c r="D16" s="15">
        <f t="shared" ref="D16" si="40">B16-C16</f>
        <v>4083136.25</v>
      </c>
      <c r="E16" s="15">
        <f>ROUND(D16*0.15,2)-0.01</f>
        <v>612470.42999999993</v>
      </c>
      <c r="F16" s="15">
        <f t="shared" ref="F16" si="41">ROUND(E16*0.15,2)</f>
        <v>91870.56</v>
      </c>
      <c r="G16" s="15">
        <f t="shared" ref="G16" si="42">E16-F16</f>
        <v>520599.86999999994</v>
      </c>
      <c r="H16" s="15">
        <f t="shared" ref="H16" si="43">ROUND(G16*0.01,2)</f>
        <v>5206</v>
      </c>
      <c r="I16" s="16">
        <f t="shared" ref="I16" si="44">G16-H16</f>
        <v>515393.86999999994</v>
      </c>
    </row>
    <row r="17" spans="1:9" ht="15" customHeight="1" x14ac:dyDescent="0.25">
      <c r="A17" s="27">
        <f>Mountaineer!A17</f>
        <v>45906</v>
      </c>
      <c r="B17" s="15">
        <v>86325549.86999999</v>
      </c>
      <c r="C17" s="15">
        <v>82442337.75999999</v>
      </c>
      <c r="D17" s="15">
        <f t="shared" ref="D17" si="45">B17-C17</f>
        <v>3883212.1099999994</v>
      </c>
      <c r="E17" s="15">
        <f>ROUND(D17*0.15,2)</f>
        <v>582481.81999999995</v>
      </c>
      <c r="F17" s="15">
        <f t="shared" ref="F17" si="46">ROUND(E17*0.15,2)</f>
        <v>87372.27</v>
      </c>
      <c r="G17" s="15">
        <f t="shared" ref="G17" si="47">E17-F17</f>
        <v>495109.54999999993</v>
      </c>
      <c r="H17" s="15">
        <f t="shared" ref="H17" si="48">ROUND(G17*0.01,2)</f>
        <v>4951.1000000000004</v>
      </c>
      <c r="I17" s="16">
        <f t="shared" ref="I17" si="49">G17-H17</f>
        <v>490158.44999999995</v>
      </c>
    </row>
    <row r="18" spans="1:9" ht="15" customHeight="1" x14ac:dyDescent="0.25">
      <c r="A18" s="27">
        <f>Mountaineer!A18</f>
        <v>45913</v>
      </c>
      <c r="B18" s="15">
        <v>75464980.010000005</v>
      </c>
      <c r="C18" s="15">
        <v>72271154.659999996</v>
      </c>
      <c r="D18" s="15">
        <f t="shared" ref="D18" si="50">B18-C18</f>
        <v>3193825.3500000089</v>
      </c>
      <c r="E18" s="15">
        <f>ROUND(D18*0.15,2)+0.01</f>
        <v>479073.81</v>
      </c>
      <c r="F18" s="15">
        <f t="shared" ref="F18" si="51">ROUND(E18*0.15,2)</f>
        <v>71861.070000000007</v>
      </c>
      <c r="G18" s="15">
        <f t="shared" ref="G18" si="52">E18-F18</f>
        <v>407212.74</v>
      </c>
      <c r="H18" s="15">
        <f t="shared" ref="H18" si="53">ROUND(G18*0.01,2)</f>
        <v>4072.13</v>
      </c>
      <c r="I18" s="16">
        <f t="shared" ref="I18" si="54">G18-H18</f>
        <v>403140.61</v>
      </c>
    </row>
    <row r="19" spans="1:9" ht="15" customHeight="1" x14ac:dyDescent="0.25">
      <c r="A19" s="27">
        <f>Mountaineer!A19</f>
        <v>45920</v>
      </c>
      <c r="B19" s="15">
        <v>44943908.25</v>
      </c>
      <c r="C19" s="15">
        <v>42784806.619999997</v>
      </c>
      <c r="D19" s="15">
        <f t="shared" ref="D19" si="55">B19-C19</f>
        <v>2159101.6300000027</v>
      </c>
      <c r="E19" s="15">
        <f t="shared" ref="E19:E24" si="56">ROUND(D19*0.15,2)</f>
        <v>323865.24</v>
      </c>
      <c r="F19" s="15">
        <f t="shared" ref="F19" si="57">ROUND(E19*0.15,2)</f>
        <v>48579.79</v>
      </c>
      <c r="G19" s="15">
        <f t="shared" ref="G19" si="58">E19-F19</f>
        <v>275285.45</v>
      </c>
      <c r="H19" s="15">
        <f t="shared" ref="H19" si="59">ROUND(G19*0.01,2)</f>
        <v>2752.85</v>
      </c>
      <c r="I19" s="16">
        <f t="shared" ref="I19" si="60">G19-H19</f>
        <v>272532.60000000003</v>
      </c>
    </row>
    <row r="20" spans="1:9" ht="15" customHeight="1" x14ac:dyDescent="0.25">
      <c r="A20" s="27">
        <f>Mountaineer!A20</f>
        <v>45927</v>
      </c>
      <c r="B20" s="15">
        <v>44447247.780000001</v>
      </c>
      <c r="C20" s="15">
        <v>42295132.060000002</v>
      </c>
      <c r="D20" s="15">
        <f t="shared" ref="D20" si="61">B20-C20</f>
        <v>2152115.7199999988</v>
      </c>
      <c r="E20" s="15">
        <f t="shared" si="56"/>
        <v>322817.36</v>
      </c>
      <c r="F20" s="15">
        <f t="shared" ref="F20" si="62">ROUND(E20*0.15,2)</f>
        <v>48422.6</v>
      </c>
      <c r="G20" s="15">
        <f t="shared" ref="G20" si="63">E20-F20</f>
        <v>274394.76</v>
      </c>
      <c r="H20" s="15">
        <f t="shared" ref="H20" si="64">ROUND(G20*0.01,2)</f>
        <v>2743.95</v>
      </c>
      <c r="I20" s="16">
        <f t="shared" ref="I20" si="65">G20-H20</f>
        <v>271650.81</v>
      </c>
    </row>
    <row r="21" spans="1:9" ht="15" customHeight="1" x14ac:dyDescent="0.25">
      <c r="A21" s="27">
        <f>Mountaineer!A21</f>
        <v>45934</v>
      </c>
      <c r="B21" s="15">
        <v>43378976.25</v>
      </c>
      <c r="C21" s="15">
        <v>41182532.530000001</v>
      </c>
      <c r="D21" s="15">
        <f t="shared" ref="D21" si="66">B21-C21</f>
        <v>2196443.7199999988</v>
      </c>
      <c r="E21" s="15">
        <f t="shared" si="56"/>
        <v>329466.56</v>
      </c>
      <c r="F21" s="15">
        <f t="shared" ref="F21" si="67">ROUND(E21*0.15,2)</f>
        <v>49419.98</v>
      </c>
      <c r="G21" s="15">
        <f t="shared" ref="G21" si="68">E21-F21</f>
        <v>280046.58</v>
      </c>
      <c r="H21" s="15">
        <f t="shared" ref="H21" si="69">ROUND(G21*0.01,2)</f>
        <v>2800.47</v>
      </c>
      <c r="I21" s="16">
        <f t="shared" ref="I21" si="70">G21-H21</f>
        <v>277246.11000000004</v>
      </c>
    </row>
    <row r="22" spans="1:9" ht="15" customHeight="1" x14ac:dyDescent="0.25">
      <c r="A22" s="27">
        <f>Mountaineer!A22</f>
        <v>45941</v>
      </c>
      <c r="B22" s="15">
        <v>44919552.509999998</v>
      </c>
      <c r="C22" s="15">
        <v>42957651.660000004</v>
      </c>
      <c r="D22" s="15">
        <f t="shared" ref="D22" si="71">B22-C22</f>
        <v>1961900.849999994</v>
      </c>
      <c r="E22" s="15">
        <f t="shared" si="56"/>
        <v>294285.13</v>
      </c>
      <c r="F22" s="15">
        <f t="shared" ref="F22" si="72">ROUND(E22*0.15,2)</f>
        <v>44142.77</v>
      </c>
      <c r="G22" s="15">
        <f t="shared" ref="G22" si="73">E22-F22</f>
        <v>250142.36000000002</v>
      </c>
      <c r="H22" s="15">
        <f t="shared" ref="H22" si="74">ROUND(G22*0.01,2)</f>
        <v>2501.42</v>
      </c>
      <c r="I22" s="16">
        <f t="shared" ref="I22" si="75">G22-H22</f>
        <v>247640.94</v>
      </c>
    </row>
    <row r="23" spans="1:9" ht="15" customHeight="1" x14ac:dyDescent="0.25">
      <c r="A23" s="27">
        <f>Mountaineer!A23</f>
        <v>45948</v>
      </c>
      <c r="B23" s="15">
        <v>40901513.399999999</v>
      </c>
      <c r="C23" s="15">
        <v>39044597.870000005</v>
      </c>
      <c r="D23" s="15">
        <f t="shared" ref="D23" si="76">B23-C23</f>
        <v>1856915.5299999937</v>
      </c>
      <c r="E23" s="15">
        <f t="shared" si="56"/>
        <v>278537.33</v>
      </c>
      <c r="F23" s="15">
        <f t="shared" ref="F23" si="77">ROUND(E23*0.15,2)</f>
        <v>41780.6</v>
      </c>
      <c r="G23" s="15">
        <f t="shared" ref="G23" si="78">E23-F23</f>
        <v>236756.73</v>
      </c>
      <c r="H23" s="15">
        <f t="shared" ref="H23" si="79">ROUND(G23*0.01,2)</f>
        <v>2367.5700000000002</v>
      </c>
      <c r="I23" s="16">
        <f t="shared" ref="I23" si="80">G23-H23</f>
        <v>234389.16</v>
      </c>
    </row>
    <row r="24" spans="1:9" ht="15" customHeight="1" x14ac:dyDescent="0.25">
      <c r="A24" s="27">
        <f>Mountaineer!A24</f>
        <v>45955</v>
      </c>
      <c r="B24" s="15">
        <v>40134231.109999999</v>
      </c>
      <c r="C24" s="15">
        <v>38152608.390000001</v>
      </c>
      <c r="D24" s="15">
        <f t="shared" ref="D24" si="81">B24-C24</f>
        <v>1981622.7199999988</v>
      </c>
      <c r="E24" s="15">
        <f t="shared" si="56"/>
        <v>297243.40999999997</v>
      </c>
      <c r="F24" s="15">
        <f t="shared" ref="F24" si="82">ROUND(E24*0.15,2)</f>
        <v>44586.51</v>
      </c>
      <c r="G24" s="15">
        <f t="shared" ref="G24" si="83">E24-F24</f>
        <v>252656.89999999997</v>
      </c>
      <c r="H24" s="15">
        <f t="shared" ref="H24" si="84">ROUND(G24*0.01,2)</f>
        <v>2526.5700000000002</v>
      </c>
      <c r="I24" s="16">
        <f t="shared" ref="I24" si="85">G24-H24</f>
        <v>250130.32999999996</v>
      </c>
    </row>
    <row r="25" spans="1:9" ht="15" customHeight="1" x14ac:dyDescent="0.25">
      <c r="A25" s="27">
        <f>Mountaineer!A25</f>
        <v>45962</v>
      </c>
      <c r="B25" s="15">
        <v>44600890.850000001</v>
      </c>
      <c r="C25" s="15">
        <v>42814142.609999999</v>
      </c>
      <c r="D25" s="15">
        <f t="shared" ref="D25" si="86">B25-C25</f>
        <v>1786748.2400000021</v>
      </c>
      <c r="E25" s="15">
        <f>ROUND(D25*0.15,2)-0.01</f>
        <v>268012.23</v>
      </c>
      <c r="F25" s="15">
        <f t="shared" ref="F25" si="87">ROUND(E25*0.15,2)</f>
        <v>40201.83</v>
      </c>
      <c r="G25" s="15">
        <f t="shared" ref="G25" si="88">E25-F25</f>
        <v>227810.39999999997</v>
      </c>
      <c r="H25" s="15">
        <f t="shared" ref="H25" si="89">ROUND(G25*0.01,2)</f>
        <v>2278.1</v>
      </c>
      <c r="I25" s="16">
        <f t="shared" ref="I25" si="90">G25-H25</f>
        <v>225532.29999999996</v>
      </c>
    </row>
    <row r="26" spans="1:9" ht="15" customHeight="1" x14ac:dyDescent="0.25">
      <c r="A26" s="27">
        <f>Mountaineer!A26</f>
        <v>45969</v>
      </c>
      <c r="B26" s="15">
        <v>39573423.5</v>
      </c>
      <c r="C26" s="15">
        <v>37524340.740000002</v>
      </c>
      <c r="D26" s="15">
        <f t="shared" ref="D26" si="91">B26-C26</f>
        <v>2049082.7599999979</v>
      </c>
      <c r="E26" s="15">
        <f>ROUND(D26*0.15,2)</f>
        <v>307362.40999999997</v>
      </c>
      <c r="F26" s="15">
        <f t="shared" ref="F26" si="92">ROUND(E26*0.15,2)</f>
        <v>46104.36</v>
      </c>
      <c r="G26" s="15">
        <f t="shared" ref="G26" si="93">E26-F26</f>
        <v>261258.05</v>
      </c>
      <c r="H26" s="15">
        <f t="shared" ref="H26" si="94">ROUND(G26*0.01,2)</f>
        <v>2612.58</v>
      </c>
      <c r="I26" s="16">
        <f t="shared" ref="I26" si="95">G26-H26</f>
        <v>258645.47</v>
      </c>
    </row>
    <row r="27" spans="1:9" ht="15" customHeight="1" x14ac:dyDescent="0.25">
      <c r="A27" s="27">
        <f>Mountaineer!A27</f>
        <v>45976</v>
      </c>
      <c r="B27" s="15">
        <v>38102175.759999998</v>
      </c>
      <c r="C27" s="15">
        <v>36180656.090000004</v>
      </c>
      <c r="D27" s="15">
        <f t="shared" ref="D27" si="96">B27-C27</f>
        <v>1921519.6699999943</v>
      </c>
      <c r="E27" s="15">
        <f>ROUND(D27*0.15,2)</f>
        <v>288227.95</v>
      </c>
      <c r="F27" s="15">
        <f t="shared" ref="F27" si="97">ROUND(E27*0.15,2)</f>
        <v>43234.19</v>
      </c>
      <c r="G27" s="15">
        <f t="shared" ref="G27" si="98">E27-F27</f>
        <v>244993.76</v>
      </c>
      <c r="H27" s="15">
        <f t="shared" ref="H27" si="99">ROUND(G27*0.01,2)</f>
        <v>2449.94</v>
      </c>
      <c r="I27" s="16">
        <f t="shared" ref="I27" si="100">G27-H27</f>
        <v>242543.82</v>
      </c>
    </row>
    <row r="28" spans="1:9" ht="15" customHeight="1" x14ac:dyDescent="0.25">
      <c r="A28" s="27">
        <f>Mountaineer!A28</f>
        <v>45983</v>
      </c>
      <c r="B28" s="15">
        <v>39493208.880000003</v>
      </c>
      <c r="C28" s="15">
        <v>37528380.100000001</v>
      </c>
      <c r="D28" s="15">
        <f t="shared" ref="D28" si="101">B28-C28</f>
        <v>1964828.7800000012</v>
      </c>
      <c r="E28" s="15">
        <f>ROUND(D28*0.15,2)-0.01</f>
        <v>294724.31</v>
      </c>
      <c r="F28" s="15">
        <f t="shared" ref="F28" si="102">ROUND(E28*0.15,2)</f>
        <v>44208.65</v>
      </c>
      <c r="G28" s="15">
        <f t="shared" ref="G28" si="103">E28-F28</f>
        <v>250515.66</v>
      </c>
      <c r="H28" s="15">
        <f t="shared" ref="H28" si="104">ROUND(G28*0.01,2)</f>
        <v>2505.16</v>
      </c>
      <c r="I28" s="16">
        <f t="shared" ref="I28" si="105">G28-H28</f>
        <v>248010.5</v>
      </c>
    </row>
    <row r="29" spans="1:9" ht="15" customHeight="1" x14ac:dyDescent="0.25">
      <c r="A29" s="27">
        <f>Mountaineer!A29</f>
        <v>45990</v>
      </c>
      <c r="B29" s="15">
        <v>40175748.229999997</v>
      </c>
      <c r="C29" s="15">
        <v>38252206.219999999</v>
      </c>
      <c r="D29" s="15">
        <f t="shared" ref="D29" si="106">B29-C29</f>
        <v>1923542.0099999979</v>
      </c>
      <c r="E29" s="15">
        <f>ROUND(D29*0.15,2)</f>
        <v>288531.3</v>
      </c>
      <c r="F29" s="15">
        <f t="shared" ref="F29" si="107">ROUND(E29*0.15,2)</f>
        <v>43279.7</v>
      </c>
      <c r="G29" s="15">
        <f t="shared" ref="G29" si="108">E29-F29</f>
        <v>245251.59999999998</v>
      </c>
      <c r="H29" s="15">
        <f t="shared" ref="H29" si="109">ROUND(G29*0.01,2)</f>
        <v>2452.52</v>
      </c>
      <c r="I29" s="16">
        <f t="shared" ref="I29" si="110">G29-H29</f>
        <v>242799.08</v>
      </c>
    </row>
    <row r="30" spans="1:9" ht="15" customHeight="1" x14ac:dyDescent="0.25">
      <c r="B30" s="15"/>
      <c r="C30" s="15"/>
      <c r="D30" s="15"/>
      <c r="E30" s="15"/>
      <c r="F30" s="15"/>
      <c r="G30" s="15"/>
      <c r="H30" s="15"/>
      <c r="I30" s="16"/>
    </row>
    <row r="31" spans="1:9" ht="15" customHeight="1" thickBot="1" x14ac:dyDescent="0.3">
      <c r="B31" s="17">
        <f t="shared" ref="B31:I31" si="111">SUM(B8:B30)</f>
        <v>1305836797.6299999</v>
      </c>
      <c r="C31" s="17">
        <f t="shared" si="111"/>
        <v>1247336429.5499997</v>
      </c>
      <c r="D31" s="17">
        <f t="shared" si="111"/>
        <v>58500368.079999924</v>
      </c>
      <c r="E31" s="17">
        <f t="shared" si="111"/>
        <v>8775055.2100000009</v>
      </c>
      <c r="F31" s="17">
        <f t="shared" si="111"/>
        <v>1316258.28</v>
      </c>
      <c r="G31" s="17">
        <f t="shared" si="111"/>
        <v>7458796.9300000006</v>
      </c>
      <c r="H31" s="17">
        <f t="shared" si="111"/>
        <v>74588</v>
      </c>
      <c r="I31" s="17">
        <f t="shared" si="111"/>
        <v>7384208.9300000006</v>
      </c>
    </row>
    <row r="32" spans="1:9" ht="15" customHeight="1" thickTop="1" x14ac:dyDescent="0.25"/>
    <row r="33" spans="1:1" ht="15" customHeight="1" x14ac:dyDescent="0.25">
      <c r="A33" s="11" t="s">
        <v>17</v>
      </c>
    </row>
    <row r="34" spans="1:1" ht="15" customHeight="1" x14ac:dyDescent="0.25">
      <c r="A34" s="7" t="s">
        <v>14</v>
      </c>
    </row>
    <row r="35" spans="1:1" ht="15" customHeight="1" x14ac:dyDescent="0.25">
      <c r="A35" s="7" t="s">
        <v>15</v>
      </c>
    </row>
  </sheetData>
  <mergeCells count="2">
    <mergeCell ref="A1:I1"/>
    <mergeCell ref="A6:I6"/>
  </mergeCells>
  <pageMargins left="0.25" right="0.25" top="0.25" bottom="0.25" header="0" footer="0"/>
  <pageSetup scale="99" orientation="landscape" r:id="rId1"/>
  <ignoredErrors>
    <ignoredError sqref="H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</vt:vector>
  </TitlesOfParts>
  <Company>West Virginia Lottery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2024-05-28T15:26:47Z</cp:lastPrinted>
  <dcterms:created xsi:type="dcterms:W3CDTF">2020-07-23T18:07:20Z</dcterms:created>
  <dcterms:modified xsi:type="dcterms:W3CDTF">2025-12-04T16:52:59Z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2024-08-28T17:07:33Z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f81259d2-7ba8-4165-a431-89a15388bb66</vt:lpwstr>
  </property>
  <property fmtid="{D5CDD505-2E9C-101B-9397-08002B2CF9AE}" pid="8" name="MSIP_Label_defa4170-0d19-0005-0004-bc88714345d2_ContentBits">
    <vt:lpwstr>0</vt:lpwstr>
  </property>
</Properties>
</file>